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5135" windowHeight="7620" tabRatio="915" activeTab="0"/>
  </bookViews>
  <sheets>
    <sheet name="รับจ่าย" sheetId="1" r:id="rId1"/>
    <sheet name="งบทดลอง" sheetId="2" r:id="rId2"/>
    <sheet name="หมายเหตุ 1 รายรับจริง" sheetId="3" r:id="rId3"/>
    <sheet name="หมายเหตุ 2-3" sheetId="4" r:id="rId4"/>
    <sheet name="แนบ2" sheetId="5" r:id="rId5"/>
    <sheet name="กรุงไทยสิ้นเดือน" sheetId="6" r:id="rId6"/>
    <sheet name="จ่ายจากรายรับ" sheetId="7" r:id="rId7"/>
    <sheet name="จ่ายจากเงินสะสม" sheetId="8" r:id="rId8"/>
    <sheet name="จ่ายเงินทุนสำรอง" sheetId="9" r:id="rId9"/>
    <sheet name="จ่ายจากเงินกู้" sheetId="10" r:id="rId10"/>
    <sheet name="งบประมาณคงเหลือ" sheetId="11" r:id="rId11"/>
    <sheet name="การโอนงบประมาณ" sheetId="12" r:id="rId12"/>
    <sheet name="สารบัญ" sheetId="13" r:id="rId13"/>
  </sheets>
  <definedNames>
    <definedName name="_xlnm.Print_Titles" localSheetId="8">'จ่ายเงินทุนสำรอง'!$5:$13</definedName>
    <definedName name="_xlnm.Print_Titles" localSheetId="9">'จ่ายจากเงินกู้'!$5:$13</definedName>
    <definedName name="_xlnm.Print_Titles" localSheetId="6">'จ่ายจากรายรับ'!$1:$12</definedName>
    <definedName name="_xlnm.Print_Titles" localSheetId="4">'แนบ2'!$5:$6</definedName>
    <definedName name="_xlnm.Print_Titles" localSheetId="12">'สารบัญ'!$1:$1</definedName>
    <definedName name="_xlnm.Print_Titles" localSheetId="2">'หมายเหตุ 1 รายรับจริง'!$6:$6</definedName>
  </definedNames>
  <calcPr fullCalcOnLoad="1"/>
</workbook>
</file>

<file path=xl/comments1.xml><?xml version="1.0" encoding="utf-8"?>
<comments xmlns="http://schemas.openxmlformats.org/spreadsheetml/2006/main">
  <authors>
    <author>io</author>
  </authors>
  <commentList>
    <comment ref="B9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รับแจ้ง</t>
        </r>
      </text>
    </comment>
    <comment ref="C9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ประมาณการ+อุดหนุนวัตถุประสงค์</t>
        </r>
      </text>
    </comment>
    <comment ref="B60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รับแจ้ง</t>
        </r>
      </text>
    </comment>
    <comment ref="C60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ประมาณการ+อุดหนุนวัตถุประสงค์</t>
        </r>
      </text>
    </comment>
  </commentList>
</comments>
</file>

<file path=xl/sharedStrings.xml><?xml version="1.0" encoding="utf-8"?>
<sst xmlns="http://schemas.openxmlformats.org/spreadsheetml/2006/main" count="1321" uniqueCount="621">
  <si>
    <t>รหัสบัญชี</t>
  </si>
  <si>
    <t>ชื่อบัญชี</t>
  </si>
  <si>
    <t>หน้า</t>
  </si>
  <si>
    <t>เงินสด</t>
  </si>
  <si>
    <t>เงินฝากธนาคารธกส. สาขาจันดี - กระแสรายวัน</t>
  </si>
  <si>
    <t>เงินฝากธนาคารกรุงไทย สาขาจันดี - กระแสรายวัน</t>
  </si>
  <si>
    <t>เงินฝากธนาคารธกส. สาขาจันดี - ออมทรัพย์  215-2-37729-3</t>
  </si>
  <si>
    <t>เงินฝากธนาคารกรุงไทย สาขาจันดี - ออมทรัพย์  835-0-10972-6</t>
  </si>
  <si>
    <t>เงินฝากธนาคารธกส. สาขาจันดี - ประจำ 3 เดือน  215-4-20011-9</t>
  </si>
  <si>
    <t>เงินฝากธนาคารกรุงไทย สาขาจันดี - ประจำ 3 เดือน  835-2-01652-0</t>
  </si>
  <si>
    <t>ลูกหนี้รายได้อื่นๆ</t>
  </si>
  <si>
    <t>ลูกหนี้เงินยืม</t>
  </si>
  <si>
    <t>เงินรายรับ</t>
  </si>
  <si>
    <t>รายได้จากรัฐบาลค้างรับ</t>
  </si>
  <si>
    <t>รายจ่ายค้างจ่าย</t>
  </si>
  <si>
    <t>ฎีกาค้างจ่าย</t>
  </si>
  <si>
    <t>เงินสะสม</t>
  </si>
  <si>
    <t>เงินทุนสำรองเงินสะสม</t>
  </si>
  <si>
    <t>ลูกหนี้เงินยืมเงินสะสม</t>
  </si>
  <si>
    <t>ลูกหนี้เงินสะสม</t>
  </si>
  <si>
    <t>เจ้าหนี้เงินสะสม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</si>
  <si>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</si>
  <si>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</si>
  <si>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</si>
  <si>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</si>
  <si>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</si>
  <si>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</si>
  <si>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</si>
  <si>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</si>
  <si>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</si>
  <si>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</si>
  <si>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</si>
  <si>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</si>
  <si>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</si>
  <si>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ค่าปรับผู้กระทำผิดกฎหมายจราจรทางบก</t>
  </si>
  <si>
    <t>ค่าปรับการผิดสัญญา</t>
  </si>
  <si>
    <t>ค่าใบอนุญาตเกี่ยวกับการควบคุมอาคาร</t>
  </si>
  <si>
    <t>ค่าใบอนุญาตอื่นๆ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</si>
  <si>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</si>
  <si>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</si>
  <si>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</si>
  <si>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 ๆ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</si>
  <si>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</si>
  <si>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</si>
  <si>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</si>
  <si>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</si>
  <si>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</si>
  <si>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ภาษีจัดสรรอื่นๆ</t>
  </si>
  <si>
    <t>เงินอุดหนุนทั่วไปตามภารกิจถ่ายโอน-การสงเคราะห์เบี้ยยังชีพผู้ป่วยเอดส์</t>
  </si>
  <si>
    <t>เงินอุดหนุนทั่วไปตามภารกิจถ่ายโอน-อาหารเสริม(นม)</t>
  </si>
  <si>
    <t>เงินอุดหนุนทั่วไปตามภารกิจถ่ายโอน-อาหารกลางวัน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</si>
  <si>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</si>
  <si>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</si>
  <si>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ลูกหนี้ภาษีบำรุงท้องที่</t>
  </si>
  <si>
    <t>รายจ่ายผัดส่งใบสำคัญ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</si>
  <si>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</si>
  <si>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</si>
  <si>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</si>
  <si>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</si>
  <si>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</si>
  <si>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เงินรับฝากอื่นๆ</t>
  </si>
  <si>
    <t>ค่าธรรมเนียมอื่น ๆ</t>
  </si>
  <si>
    <t>รายได้จากสาธารณูปโภคอื่น ๆ</t>
  </si>
  <si>
    <t>ภาษีและค่าธรรมเนียมรถยนต์และล้อเลื่อน</t>
  </si>
  <si>
    <t>ภาษีมูลค่าเพิ่มตาม พรบ.กำหนดแผนฯ</t>
  </si>
  <si>
    <t>ภาษีมูลค่าเพิ่มตาม พรบ. จัดสรรรายได้ฯ</t>
  </si>
  <si>
    <t>ค่าธรรมเนียมจดทะเบียนสิทธิและนิติกรรมตามประมวลกฎหมายที่ดิน</t>
  </si>
  <si>
    <t>เงินอุดหนุนทั่วไปสำหรับดำเนินการตามอำนาจหน้าที่และภารกิจถ่ายโอนเลือกทำ</t>
  </si>
  <si>
    <t>เงินเดือน (ฝ่ายการเมือง)</t>
  </si>
  <si>
    <t>เงินเดือน (ฝ่ายประจำ)</t>
  </si>
  <si>
    <t>เทศบาลตำบลหลักช้าง</t>
  </si>
  <si>
    <t>รายการ</t>
  </si>
  <si>
    <t>เดบิท</t>
  </si>
  <si>
    <t>เครดิต</t>
  </si>
  <si>
    <t>เงินฝากธนาคาร ธ.ก.ส.-ออมทรัพย์</t>
  </si>
  <si>
    <t>เงินฝากธนาคารธ.ก.ส.-ประจำ</t>
  </si>
  <si>
    <t>เงินฝากธนาคารกรุงไทย-ประจำ</t>
  </si>
  <si>
    <t>รายจ่ายค้างจ่าย (หมายเหตุ 2)</t>
  </si>
  <si>
    <t>เงินรายรับ (หมายเหตุ 1)</t>
  </si>
  <si>
    <t>ประมาณการ</t>
  </si>
  <si>
    <t>รับจริง</t>
  </si>
  <si>
    <t>รายได้จัดเก็บเอง</t>
  </si>
  <si>
    <t>1) หมวดภาษีอากร</t>
  </si>
  <si>
    <t>อากรการฆ่าสัตว์</t>
  </si>
  <si>
    <t>ภาษีบำรุง อบจ. จากสถานค้าปลีกยาสูบ</t>
  </si>
  <si>
    <t>ภาษีบำรุง อบจ. จากสถานค้าปลีกน้ำมัน</t>
  </si>
  <si>
    <t>รวม</t>
  </si>
  <si>
    <t>2) หมวดค่าธรรมเนียม ค่าปรับ และใบอนุญาต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</si>
  <si>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</si>
  <si>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</si>
  <si>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</si>
  <si>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ค่าธรรมเนียมเกี่ยวกับการตั้งสุสานและฌาปนสถาน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</si>
  <si>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</si>
  <si>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ค่าธรรมเนียมเกี่ยวกับทะเบียนราษฎร</t>
  </si>
  <si>
    <t>ค่าธรรมเนียมกำจัดขยะมูลฝอย</t>
  </si>
  <si>
    <t>ค่าใบอนุญาตจำหน่ายสินค้าในที่หรือทางสาธารณะ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</si>
  <si>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</si>
  <si>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</si>
  <si>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ค่าธรรมเนียมใบอนุญาตและค่าปรับอื่น ๆ นอกเหนือจากรายการข้างต้น</t>
  </si>
  <si>
    <t>3) หมวดรายได้จากทรัพย์สิน</t>
  </si>
  <si>
    <t>ค่าเช่าหรือค่าบริการสถานที่</t>
  </si>
  <si>
    <t>4) 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</si>
  <si>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</si>
  <si>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</si>
  <si>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เงินช่วยเหลือจากกิจการโรงแรม</t>
  </si>
  <si>
    <t>5) หมวดรายได้เบ็ดเตล็ด</t>
  </si>
  <si>
    <t>ค่าจำหน่ายเวชภัณฑ์</t>
  </si>
  <si>
    <t>เงินที่มีผู้อุทิศให้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</si>
  <si>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</si>
  <si>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</si>
  <si>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</si>
  <si>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</si>
  <si>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6) 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</si>
  <si>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</si>
  <si>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</si>
  <si>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1) 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</si>
  <si>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</si>
  <si>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พ.ร.บ.กำหนดแผนฯ</t>
  </si>
  <si>
    <t>ภาษีการพนัน</t>
  </si>
  <si>
    <t>ภาษียาสูบ</t>
  </si>
  <si>
    <t>อากรประมง</t>
  </si>
  <si>
    <t>ค่าธรรมเนียมการจดทะเบียนสิทธิและนิติกรรมตามประมวลกฎหมายที่ดิน</t>
  </si>
  <si>
    <t>ภาษีจัดสรรอื่น ๆ นอกเหนือจากรายการข้างต้น</t>
  </si>
  <si>
    <t>2) หมวดเงินอุดหนุนทั่วไป</t>
  </si>
  <si>
    <t>รวมรายรับทั้งสิ้น(เดือนนี้)</t>
  </si>
  <si>
    <t>รวมรายรับทั้งสิ้น</t>
  </si>
  <si>
    <t>หมวดที่จ่าย</t>
  </si>
  <si>
    <t>จำนวนเงิน</t>
  </si>
  <si>
    <t>ภาษี หัก ณ ที่จ่าย</t>
  </si>
  <si>
    <t>ประกันสัญญา</t>
  </si>
  <si>
    <t>ประกันสังคม</t>
  </si>
  <si>
    <t>ค่าใช้จ่ายในการจัดเก็บภาษีบำรุงท้องที่ 5%</t>
  </si>
  <si>
    <t>เงินรอคืนจังหวัด</t>
  </si>
  <si>
    <t>รายละเอียดประกอบงบทดลอง</t>
  </si>
  <si>
    <t>หมวด/ประเภท/รายการก่อหนี้ผูกพัน</t>
  </si>
  <si>
    <t>เบิกจ่ายแล้ว</t>
  </si>
  <si>
    <t>คงเหลือ</t>
  </si>
  <si>
    <t>หมายเหตุ</t>
  </si>
  <si>
    <t>(สัญญาเลขที่/ลว./จำนวนเงิน/วันครบกำหนด)</t>
  </si>
  <si>
    <t>ก่อหนี้ผูกพัน</t>
  </si>
  <si>
    <t>ไม่ก่อหนี้ผูกพัน</t>
  </si>
  <si>
    <t>รวมทั้งสิ้น</t>
  </si>
  <si>
    <t>จนถึงปัจจุบัน</t>
  </si>
  <si>
    <t>ปีนี้</t>
  </si>
  <si>
    <t>เกิดขึ้นจริง</t>
  </si>
  <si>
    <t>บัญชี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</si>
  <si>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</si>
  <si>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</si>
  <si>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</si>
  <si>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</si>
  <si>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</si>
  <si>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</si>
  <si>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</si>
  <si>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</si>
  <si>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เงินรับฝากค่าใช้จ่ายในการจัดเก็บภาษีบำรุงท้องที่  5%</t>
  </si>
  <si>
    <t>รวมรายรับ</t>
  </si>
  <si>
    <t>-2-</t>
  </si>
  <si>
    <t>รหัส</t>
  </si>
  <si>
    <t>รายจ่าย</t>
  </si>
  <si>
    <t xml:space="preserve">รวมรายจ่าย  </t>
  </si>
  <si>
    <t>-3-</t>
  </si>
  <si>
    <t xml:space="preserve">   เกิดขึ้นจริง</t>
  </si>
  <si>
    <t>สูงกว่า</t>
  </si>
  <si>
    <t>ต่ำกว่า</t>
  </si>
  <si>
    <t>ยอดยกไป</t>
  </si>
  <si>
    <t>(ลงชื่อ)......................................            (ลงชื่อ)...........................................          (ลงชื่อ)............................................</t>
  </si>
  <si>
    <t>เดือนนี้</t>
  </si>
  <si>
    <t>ธนาคารกรุงไทย</t>
  </si>
  <si>
    <t>งบกระทบยอดเงินฝากธนาคาร</t>
  </si>
  <si>
    <t>เลขที่บัญชี  835-0-10972-6</t>
  </si>
  <si>
    <t>วันที่ลงบัญชี</t>
  </si>
  <si>
    <t>วันที่ฝากธนาคาร</t>
  </si>
  <si>
    <t>…………………….......</t>
  </si>
  <si>
    <t>……………………..........</t>
  </si>
  <si>
    <t>………..........………………</t>
  </si>
  <si>
    <t>.....................................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</si>
  <si>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</si>
  <si>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</si>
  <si>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</si>
  <si>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บวก : หรือ (หัก) รายการกระทบยอดอื่น ๆ </t>
  </si>
  <si>
    <t>รายละเอียด</t>
  </si>
  <si>
    <t>ผู้จัดทำ</t>
  </si>
  <si>
    <t>ผู้ตรวจสอบ</t>
  </si>
  <si>
    <t>ลงชื่อ....................................</t>
  </si>
  <si>
    <t>ตำแหน่ง  ผู้อำนวยการกองคลัง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</si>
  <si>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</si>
  <si>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</si>
  <si>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</si>
  <si>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</si>
  <si>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</si>
  <si>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</si>
  <si>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</si>
  <si>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</si>
  <si>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</si>
  <si>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</si>
  <si>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</si>
  <si>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</si>
  <si>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</si>
  <si>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</si>
  <si>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</si>
  <si>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</si>
  <si>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</si>
  <si>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</si>
  <si>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</si>
  <si>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</si>
  <si>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00111</t>
  </si>
  <si>
    <t>00113</t>
  </si>
  <si>
    <t>00121</t>
  </si>
  <si>
    <t>00123</t>
  </si>
  <si>
    <t>00212</t>
  </si>
  <si>
    <t>00223</t>
  </si>
  <si>
    <t>00241</t>
  </si>
  <si>
    <t>00244</t>
  </si>
  <si>
    <t>00252</t>
  </si>
  <si>
    <t>00262</t>
  </si>
  <si>
    <t>00263</t>
  </si>
  <si>
    <t>00321</t>
  </si>
  <si>
    <t>00332</t>
  </si>
  <si>
    <t>00411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</si>
  <si>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</si>
  <si>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</si>
  <si>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</si>
  <si>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</si>
  <si>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</si>
  <si>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</si>
  <si>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</si>
  <si>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</si>
  <si>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</si>
  <si>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</si>
  <si>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</si>
  <si>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งานกิจการประปา</t>
  </si>
  <si>
    <t>เงินสมทบกองทุนประกันสังคม</t>
  </si>
  <si>
    <t>เบี้ยยังชีพคนพิการ</t>
  </si>
  <si>
    <t>เบี้ยยังชีพผู้ป่วยเอดส์</t>
  </si>
  <si>
    <t>รวมเดือนนี้</t>
  </si>
  <si>
    <t>รวมตั้งแต่ต้นปี</t>
  </si>
  <si>
    <t>เงินเดือนนายก/รองนายก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</si>
  <si>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</si>
  <si>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</si>
  <si>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</si>
  <si>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</si>
  <si>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ค่าเบี้ยประชุม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</si>
  <si>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</si>
  <si>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</si>
  <si>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</si>
  <si>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</si>
  <si>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</si>
  <si>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</si>
  <si>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</si>
  <si>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</si>
  <si>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</si>
  <si>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</si>
  <si>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</si>
  <si>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</si>
  <si>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</si>
  <si>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</si>
  <si>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วัสดุคอมพิวเตอร์</t>
  </si>
  <si>
    <t>ค่าไฟฟ้า</t>
  </si>
  <si>
    <t>ครุภัณฑ์สำนักงาน</t>
  </si>
  <si>
    <t>ครุภัณฑ์ยานพาหนะและขนส่ง</t>
  </si>
  <si>
    <t>ครุภัณฑ์ก่อสร้าง</t>
  </si>
  <si>
    <t>ครุภัณฑ์คอมพิวเตอร์</t>
  </si>
  <si>
    <t>ครุภัณฑ์อื่น</t>
  </si>
  <si>
    <t>รวมทั้งสิ้นเดือนนี้</t>
  </si>
  <si>
    <t>รวมทั้งสิ้นตั้งแต่ต้นปี</t>
  </si>
  <si>
    <t>ค่าใบอนุญาตประกอบการค้าสำหรับกิจการที่เป็นอันตรายต่อสุขภาพ</t>
  </si>
  <si>
    <t>รวมรับจริง</t>
  </si>
  <si>
    <t xml:space="preserve">เงินรับฝาก (หมายเหตุ 3)  </t>
  </si>
  <si>
    <t>เงินอุดหนุนระบุ</t>
  </si>
  <si>
    <t>วัตถุประสงค์/</t>
  </si>
  <si>
    <t>เฉพาะกิจ(บาท)</t>
  </si>
  <si>
    <t>(บาท)</t>
  </si>
  <si>
    <t xml:space="preserve">  รหัสบัญชี</t>
  </si>
  <si>
    <t>ที่เกิดขึ้นจริง</t>
  </si>
  <si>
    <t>เงินรับฝากอื่น ๆ</t>
  </si>
  <si>
    <t>รายงาน รับ - จ่ายเงิน</t>
  </si>
  <si>
    <t xml:space="preserve">              บาท</t>
  </si>
  <si>
    <t>เลขที่เอกสาร</t>
  </si>
  <si>
    <t xml:space="preserve"> รายรับจริงประกอบงบทดลองและรายงานรับ-จ่ายเงิน</t>
  </si>
  <si>
    <t>รายละเอียด ประกอบงบทดลองและรายงานรับ-จ่ายเงิน</t>
  </si>
  <si>
    <t>งบทดลอง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</si>
  <si>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เงินโอนเข้าบัญชี</t>
    </r>
  </si>
  <si>
    <t>ค่าวัสดุอาหารเสริม (นม)</t>
  </si>
  <si>
    <t>เงินอุดหนุนทั่วไปตามภารกิจถ่ายโอน-เบี้ยยังชีพผู้สูงอายุ</t>
  </si>
  <si>
    <t>ลูกหนี้รายได้อื่นๆ (ค่าน้ำประปา)</t>
  </si>
  <si>
    <t>เงินอุดหนุนทั่วไปตามภารกิจถ่ายโอน-เบี้ยยังชีพผู้พิการ</t>
  </si>
  <si>
    <t>เงินอุดหนุนทั่วไปตามภารกิจถ่ายโอน-ค่าจัดการเรียนการสอนศพด.</t>
  </si>
  <si>
    <t>11011000</t>
  </si>
  <si>
    <t>11012001</t>
  </si>
  <si>
    <t>11012002</t>
  </si>
  <si>
    <t>11012003</t>
  </si>
  <si>
    <t>11032000</t>
  </si>
  <si>
    <t>11041000</t>
  </si>
  <si>
    <t>11042000</t>
  </si>
  <si>
    <t>11043001</t>
  </si>
  <si>
    <t>11043002</t>
  </si>
  <si>
    <t>11044000</t>
  </si>
  <si>
    <t>11047000</t>
  </si>
  <si>
    <t>19010000</t>
  </si>
  <si>
    <t>19040000</t>
  </si>
  <si>
    <t>21010000</t>
  </si>
  <si>
    <t>21020000</t>
  </si>
  <si>
    <t>21030000</t>
  </si>
  <si>
    <t>21040001</t>
  </si>
  <si>
    <t>21040004</t>
  </si>
  <si>
    <t>21040007</t>
  </si>
  <si>
    <t>21040008</t>
  </si>
  <si>
    <t>21040013</t>
  </si>
  <si>
    <t>21040014</t>
  </si>
  <si>
    <t>21040099</t>
  </si>
  <si>
    <t>29010000</t>
  </si>
  <si>
    <t>31000000</t>
  </si>
  <si>
    <t>32000000</t>
  </si>
  <si>
    <t>41100001</t>
  </si>
  <si>
    <t>41100002</t>
  </si>
  <si>
    <t>41100003</t>
  </si>
  <si>
    <t>41210007</t>
  </si>
  <si>
    <t>41210005</t>
  </si>
  <si>
    <t>41210008</t>
  </si>
  <si>
    <t>41210012</t>
  </si>
  <si>
    <t>41210029</t>
  </si>
  <si>
    <t>ค่าธรรมเนียมเกี่ยวกับทะเบียนพาณิชย์</t>
  </si>
  <si>
    <t>41210033</t>
  </si>
  <si>
    <t>ค่าธรรมเนียมเกี่ยวกับการประกอบกิจการน้ำมันเชื้อเพลิง</t>
  </si>
  <si>
    <t>41219999</t>
  </si>
  <si>
    <t>41220002</t>
  </si>
  <si>
    <t>41220010</t>
  </si>
  <si>
    <t>41230003</t>
  </si>
  <si>
    <t>41230007</t>
  </si>
  <si>
    <t>41239999</t>
  </si>
  <si>
    <t>41300003</t>
  </si>
  <si>
    <t>41400006</t>
  </si>
  <si>
    <t>41499999</t>
  </si>
  <si>
    <t>41500004</t>
  </si>
  <si>
    <t>41599999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</si>
  <si>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</si>
  <si>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</si>
  <si>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</si>
  <si>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</si>
  <si>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</si>
  <si>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</si>
  <si>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</si>
  <si>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</si>
  <si>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</si>
  <si>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42199999</t>
  </si>
  <si>
    <t>43100002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</si>
  <si>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</si>
  <si>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</si>
  <si>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</si>
  <si>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</si>
  <si>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</si>
  <si>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</si>
  <si>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</si>
  <si>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</si>
  <si>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</si>
  <si>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</si>
  <si>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21040017</t>
  </si>
  <si>
    <t>เงินรับฝากเงินประกันการใช้น้ำ</t>
  </si>
  <si>
    <t>21040018</t>
  </si>
  <si>
    <t>เงินรับฝากค่ารักษาพยาบาล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</si>
  <si>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</si>
  <si>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(หมายเหตุ 3)</t>
    </r>
  </si>
  <si>
    <t>ลงชื่อ ...........................................   ลงชื่อ .......................................      ลงชื่อ ..............................................</t>
  </si>
  <si>
    <t>(นายชินวรณ์  วิเชียร)                 (นายสุนทร  เสถียรขจรกุล)            (นางวาสนา  รักษาแก้ว)</t>
  </si>
  <si>
    <t xml:space="preserve"> นายกเทศมนตรีตำบลหลักช้าง            ปลัดเทศบาลตำบลหลักช้าง              ผู้อำนวยการกองคลัง</t>
  </si>
  <si>
    <t xml:space="preserve">        (นายชินวรณ์  วิเชียร)                     (นายสุนทร  เสถียรขจรกุล)                   (นางวาสนา  รักษาแก้ว)</t>
  </si>
  <si>
    <t xml:space="preserve">   นายกเทศมนตรีตำบลหลักช้าง              ปลัดเทศบาลตำบลหลักช้าง                     ผู้อำนวยการกองคลัง            </t>
  </si>
  <si>
    <t>เงินประกันการใช้น้ำ</t>
  </si>
  <si>
    <t>2.1) เงินอุดหนุนทั่วไปสำหรับดำเนินการตามอำนาจหน้าที่และภารกิจถ่ายโอน</t>
  </si>
  <si>
    <t>ค่าธรรมเนียมโรงฆ่าสัตว์</t>
  </si>
  <si>
    <t>ค่าใบอนุญาตจัดตั้งสถานที่จำหน่ายอาหารหรือสถานที่สะสมอาหารในครัว</t>
  </si>
  <si>
    <t>หรือพื้นที่ใด ซึ่งมีพื้นที่เกิน 200 ตารางเมตร</t>
  </si>
  <si>
    <t>เงินปันผลหรือเงินรางวัลต่าง ๆ</t>
  </si>
  <si>
    <t>ค่าตอบแทนตามกฎหมายกำหนด</t>
  </si>
  <si>
    <t>รายได้จากทรัพย์สินอื่น ๆ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</si>
  <si>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</si>
  <si>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รายได้หรือเงินสะสมจากการโอนกิจการสาธารณูปโภคหรือการพาณิชย์</t>
  </si>
  <si>
    <t>ค่าจำหน่ายเศษของ</t>
  </si>
  <si>
    <t>ภาษีมูลค่าเพิ่มตาม พ.ร.บ.จัดสรรรายได้ฯ</t>
  </si>
  <si>
    <t>ค่าภาคหลวงและค่าธรรมเนียมตามกฏหมายว่าด้วยป่าไหม้</t>
  </si>
  <si>
    <t>เงินที่เก็บตามกฎหมายว่าด้วยอุทยานแห่งชาติ</t>
  </si>
  <si>
    <t>ค่าธรรมเนียมและค่าใช้น้ำบาดาล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</si>
  <si>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</si>
  <si>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รายได้ที่รัฐบาลอุดหนุนให้โดยระบุวัตถุประสงค์/เฉพาะกิจ</t>
  </si>
  <si>
    <t>2.2) เงินอุดหนุนระบุวัตถุประสงค์/เฉพาะกิจ</t>
  </si>
  <si>
    <t>ค่ารักษาพยาบาล</t>
  </si>
  <si>
    <t>21040019</t>
  </si>
  <si>
    <t>เงินรับฝากกรมส่งเสริมการปกครองท้องถิ่น</t>
  </si>
  <si>
    <t>กระดาษทำการกระทบยอดรายจ่าย (จ่ายจากเงินทุนสำรองเงินสะสม)</t>
  </si>
  <si>
    <t>หมวด/ประเภทรายจ่าย</t>
  </si>
  <si>
    <t>แผนงานบริหารทั่วไป</t>
  </si>
  <si>
    <t>00211</t>
  </si>
  <si>
    <t>00221</t>
  </si>
  <si>
    <t>00242</t>
  </si>
  <si>
    <t>00261</t>
  </si>
  <si>
    <t>รักษาความสงบภายใน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</si>
  <si>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</si>
  <si>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</si>
  <si>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งานไฟฟ้าถนน</t>
  </si>
  <si>
    <t>งานบริหารทั่วไปเกี่ยวกับศาสนาวัฒนธรรมและนันทนาการ</t>
  </si>
  <si>
    <t>ก่อสร้างโครงการพื้นฐาน</t>
  </si>
  <si>
    <t>เงินรางวัลนำจับตาม พรบ.จราจรทางบก</t>
  </si>
  <si>
    <t>เงินสมทบกองทุนบำเหน็จบำนาญข้าราชการส่วนท้องถิ่น</t>
  </si>
  <si>
    <t>เงินทุนการศึกษา</t>
  </si>
  <si>
    <t>เงินสมทบกองทุนหลักประกันสุขภาพ</t>
  </si>
  <si>
    <t>เงินสำรองจ่าย</t>
  </si>
  <si>
    <t>ค่าตอบแทนเลขา/ที่ปรึกษา</t>
  </si>
  <si>
    <t>ค่าตอบแทนสมาชิก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</si>
  <si>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</si>
  <si>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</si>
  <si>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</si>
  <si>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 xml:space="preserve">เงินอื่น ๆ </t>
  </si>
  <si>
    <t>ค่าตอบแทนผู้ปฏิบัติราชการอันเป็นประโยชน์แก่ อปท.</t>
  </si>
  <si>
    <t>ค่าตอบแทนการปฏบัติงานนอกเวลาราชการ</t>
  </si>
  <si>
    <t>รายจ่ายเพื่อบำรุงรักษาหรือซ่อมแซมทรัพย์สิน</t>
  </si>
  <si>
    <t>รายจ่ายเกี่ยวกับการรับรองหรือพิธีการ</t>
  </si>
  <si>
    <t>รายจ่ายเกี่ยวเนื่องกับการปฏิบัติราชการที่</t>
  </si>
  <si>
    <t>ไม่เข้าลักษณะรายจ่ายหมวดอื่น ๆ</t>
  </si>
  <si>
    <t>วัสดุกีฬา</t>
  </si>
  <si>
    <t>วัสดุอื่น ๆ</t>
  </si>
  <si>
    <t>ค่าน้ำประปา</t>
  </si>
  <si>
    <t>ค่าโทรศัพท์</t>
  </si>
  <si>
    <t>ค่าไปรษณีย์</t>
  </si>
  <si>
    <t>เงินอุดหนุนอปท.อื่น</t>
  </si>
  <si>
    <t>เงินอุดหนุนส่วนราชการ เอกชนหรือ</t>
  </si>
  <si>
    <t>กิจการเป็นสาธารณประโยชน์</t>
  </si>
  <si>
    <t>ครุภัณฑ์การเกษตร</t>
  </si>
  <si>
    <t>ครุภัณฑ์โฆษณาและเผยแพร่</t>
  </si>
  <si>
    <t>ครุภัณฑ์ไฟฟ้าและวิทยุ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</si>
  <si>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</si>
  <si>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</si>
  <si>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</si>
  <si>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ถนน</t>
  </si>
  <si>
    <t>เจาะบ่อน้ำบาดาล</t>
  </si>
  <si>
    <t>(ลงชื่อ)......................................                                                     (ลงชื่อ)......................................                                                                     (ลงชื่อ).................................</t>
  </si>
  <si>
    <t xml:space="preserve">        (นางวาสนา  รักษาแก้ว)                                                             (นายสุนทร  เสถียรขจรกุล)                                                                           (นายชินวรณ์   วิเชียร)</t>
  </si>
  <si>
    <t xml:space="preserve">         ผู้อำนวยการกองคลัง                                                                ปลัดเทศบาลตำบลหลักช้าง                                                                      นายกเทศมนตรีตำบลหลักช้าง</t>
  </si>
  <si>
    <t>กระดาษทำการกระทบยอดรายจ่าย (จ่ายจากเงินกู้)</t>
  </si>
  <si>
    <t>เงินอุดหนุนทั่วไปสำหรับดำเนินการตามอำนาจหน้าที่และภารกิจถ่ายโอน</t>
  </si>
  <si>
    <t>ประกันการเสนอราคา</t>
  </si>
  <si>
    <t>เงินรับฝากเงินประกันการเสนอราคา</t>
  </si>
  <si>
    <t>เงินฝากธนาคารออมสิน สาขาจันดี-ประจำ</t>
  </si>
  <si>
    <t>เงินฝากธนาคารกรุงไทย-ออมทรัพย์</t>
  </si>
  <si>
    <t>เงินอุดหนุนเฉพาะกิจ-ค่าที่ดินและสิ่งก่อสร้าง</t>
  </si>
  <si>
    <r>
      <t>รายรับ</t>
    </r>
    <r>
      <rPr>
        <sz val="15"/>
        <rFont val="TH SarabunPSK"/>
        <family val="2"/>
      </rPr>
      <t xml:space="preserve"> (หมายเหตุ  1)</t>
    </r>
  </si>
  <si>
    <t xml:space="preserve">                        รายรับ                        รายจ่าย</t>
  </si>
  <si>
    <t>เงินฝากธนาคารออมสิน สาขาจันดี - ประจำ 12 เดือน 300033570023</t>
  </si>
  <si>
    <t>41210004</t>
  </si>
  <si>
    <t>เงินอุดหนุนทั่วไปตามภารกิจถ่ายโอน-เงินเดือน ค่าตอบแทน เงินเพิ่มค่าครองชีพชั่วคราวและเงินประกันสังคมครูศพด.</t>
  </si>
  <si>
    <t>44100001</t>
  </si>
  <si>
    <t>เงินอุดหนุนเฉพาะกิจ</t>
  </si>
  <si>
    <t>เงินอุดหนุนทั่วไปตามภารกิจถ่ายโอน-เบี้ยยังชีพความพิการ</t>
  </si>
  <si>
    <t>เงินอุดหนุนทั่วไปตามภารกิจถ่ายโอน-ค่าจัดการเรียนการสอน</t>
  </si>
  <si>
    <t>เงินอุดหนุนทั่วไปตามภารกิจถ่ายโอน-เงินเดือน ค่าตอบแทน เงินเพิ่มค่าครองชีพชั่วคราวและประกันสังคมครูศพด.</t>
  </si>
  <si>
    <t>เงินอุดหนุนทั่วไปตามอำนาจหน้าที่และภารกิจถ่ายโอน</t>
  </si>
  <si>
    <t>19030000</t>
  </si>
  <si>
    <t>ค่าปรับหน้าฎีกา</t>
  </si>
  <si>
    <t>17-1</t>
  </si>
  <si>
    <t>เงินอุดหนุนทั่วไปตามภารกิจถ่ายโอน-โครงการตามพระราชดำริด้านสาธารณสุข</t>
  </si>
  <si>
    <t>เงินอุดหนุนเฉพาะกิจ-โครงการเรียนรู้ด้านสื่อเทคโนโลยีสารสนเทศ DLTV</t>
  </si>
  <si>
    <t>laas</t>
  </si>
  <si>
    <t>ผลต่าง</t>
  </si>
  <si>
    <t>เงินสนับสนุนผู้ประสบภัยพิบัติพายุโซนร้อนปาบึก</t>
  </si>
  <si>
    <t>เงินอุดหนุนเฉพาะกิจ-ค่าครุภัณฑ์</t>
  </si>
  <si>
    <t>84-1</t>
  </si>
  <si>
    <t>เงินอุดหนุนทั่วไปสำรวจข้อมูลจำนวนและขึ้นทะเบียนสัตว์โครงการสัตว์ปลอดภัยคนปลอดโรคพิษสุขบ้า</t>
  </si>
  <si>
    <t>เงินอุดหนุนทั่วไปขับเคลื่อนโครงการสัตว์ปลอดภัยคนปลอดโรคพิษสุขบ้า</t>
  </si>
  <si>
    <t>เงินอุดหนุนเฉพาะกิจโครงการปรับสภาพแวดล้อมของผู้สูงอายุให้เหมาะสมและปลอดภัย ปี 2562</t>
  </si>
  <si>
    <t>ลงชื่อ.............................</t>
  </si>
  <si>
    <t>เงินอุดหนุนทั่วไป-กิจกรรมพัฒนาคุณภาพผู้เรียน (ศพด.)</t>
  </si>
  <si>
    <t>เงินอุดหนุนทั่วไป-ค่าหนังสือเรียน (ศพด.)</t>
  </si>
  <si>
    <t>เงินอุดหนุนทั่วไป-ค่าเครื่องแบบนักเรียน (ศพด.)</t>
  </si>
  <si>
    <t>เงินอุดหนุนทั่วไป-ค่าอุปกรณ์การเรียน (ศพด.)</t>
  </si>
  <si>
    <t>ลดยอดจัดสรร</t>
  </si>
  <si>
    <t>10062213</t>
  </si>
  <si>
    <t>ปรับปรุง</t>
  </si>
  <si>
    <t>เงินฝากกระทรวงการคลัง</t>
  </si>
  <si>
    <t>ค่าจ้างเหมารักษาความปลอดภัยบริเวณสถานที่ราชการ เดือนกันยายน 2562</t>
  </si>
  <si>
    <t>วัสดุอื่น</t>
  </si>
  <si>
    <t>จำนวนเงินกันเงิน ณ 30 กันยายน 2562</t>
  </si>
  <si>
    <t>ค่าจ้างเหมาบุคคลภายนอกปฏิบัติงานประจำรถบรรทุกขยะมูลฝอย เดือน กย. 62</t>
  </si>
  <si>
    <t>ค่าจ้างเหมาบุคคลภายนอกปฏิบัติงานประจำรถบรรทุกขยะมูลฝอย เดือน กันยายน 2562</t>
  </si>
  <si>
    <t>เครื่องดับเพลิง</t>
  </si>
  <si>
    <t>11020000</t>
  </si>
  <si>
    <t>แผนงาน / งาน</t>
  </si>
  <si>
    <t>หมวด / ประเภทรายจ่าย</t>
  </si>
  <si>
    <t>00310</t>
  </si>
  <si>
    <t>งานก่อสร้างโครงสร้างพื้นฐาน</t>
  </si>
  <si>
    <t>00312</t>
  </si>
  <si>
    <t>420000</t>
  </si>
  <si>
    <t>กระดาษทำการกระทบยอดรายจ่าย (จ่ายจากเงินสะสม)</t>
  </si>
  <si>
    <t/>
  </si>
  <si>
    <t>ค่าก่อสร้างสิ่งสาธารณูปการ</t>
  </si>
  <si>
    <t>5420900</t>
  </si>
  <si>
    <t xml:space="preserve">ปีงบประมาณ 2563  ประจำเดือน ธันวาคม 2562 </t>
  </si>
  <si>
    <t>ณ  วันที่  31  ธันวาคม  2562</t>
  </si>
  <si>
    <t>ณ 31 ธ.ค. 62</t>
  </si>
  <si>
    <t>ยอดคงเหลือตามรายงานธนาคาร ณ วันที่  27 ธันวาคม 2562</t>
  </si>
  <si>
    <t>ยอดคงเหลือตามบัญชี ณ วันที่  27 ธันวาคม 2562</t>
  </si>
  <si>
    <t>วันที่  27 ธันวาคม 2562</t>
  </si>
  <si>
    <t xml:space="preserve">ตำแหน่ง นักวิชาการเงินและบัญชีชำนาญการ </t>
  </si>
  <si>
    <t>ประจำเดือน ธันวาคม 2562</t>
  </si>
  <si>
    <t>เงินงบประมาณ</t>
  </si>
  <si>
    <t>5610200</t>
  </si>
  <si>
    <t>เงินอุดหนุนส่วนราชการ</t>
  </si>
  <si>
    <t>5610100</t>
  </si>
  <si>
    <t>เงินอุดหนุนองค์กรปกครองส่วนท้องถิ่น</t>
  </si>
  <si>
    <t>610000</t>
  </si>
  <si>
    <t>5340500</t>
  </si>
  <si>
    <t>ค่าบริการสื่อสารและโทรคมนาคม</t>
  </si>
  <si>
    <t>5340400</t>
  </si>
  <si>
    <t>ค่าบริการไปรษณีย์</t>
  </si>
  <si>
    <t>5340300</t>
  </si>
  <si>
    <t>ค่าบริการโทรศัพท์</t>
  </si>
  <si>
    <t>5340100</t>
  </si>
  <si>
    <t>340000</t>
  </si>
  <si>
    <t>5331400</t>
  </si>
  <si>
    <t>5330800</t>
  </si>
  <si>
    <t>5330100</t>
  </si>
  <si>
    <t>330000</t>
  </si>
  <si>
    <t>5320400</t>
  </si>
  <si>
    <t>ค่าบำรุงรักษาและซ่อมแซม</t>
  </si>
  <si>
    <t>5320300</t>
  </si>
  <si>
    <t>รายจ่ายเกี่ยวเนื่องกับการปฏิบัติราชการที่ไม่เข้าลักษณะรายจ่ายหมวดอื่นๆ</t>
  </si>
  <si>
    <t>5320200</t>
  </si>
  <si>
    <t>รายจ่ายเกี่ยวกับการรับรองและพิธีการ</t>
  </si>
  <si>
    <t>5320100</t>
  </si>
  <si>
    <t>320000</t>
  </si>
  <si>
    <t>5310500</t>
  </si>
  <si>
    <t>5310400</t>
  </si>
  <si>
    <t>5310100</t>
  </si>
  <si>
    <t>ค่าตอบแทนผู้ปฏิบัติราชการอันเป็นประโยชน์แก่องค์กรปกครองส่วนท้องถิ่น</t>
  </si>
  <si>
    <t>310000</t>
  </si>
  <si>
    <t>5221200</t>
  </si>
  <si>
    <t>เงินอื่นๆ</t>
  </si>
  <si>
    <t>5220800</t>
  </si>
  <si>
    <t>เงินเพิ่มต่าง ๆของพนักงานจ้าง</t>
  </si>
  <si>
    <t>5220700</t>
  </si>
  <si>
    <t>ค่าตอบแทนพนักงานจ้าง</t>
  </si>
  <si>
    <t>5220500</t>
  </si>
  <si>
    <t>5220300</t>
  </si>
  <si>
    <t>5220200</t>
  </si>
  <si>
    <t>5220100</t>
  </si>
  <si>
    <t>220000</t>
  </si>
  <si>
    <t>5210600</t>
  </si>
  <si>
    <t>เงินค่าตอบแทนสมาชิกสภาองค์กรปกครองส่วนท้องถิ่น</t>
  </si>
  <si>
    <t>5210400</t>
  </si>
  <si>
    <t>เงินค่าตอบแทนเลขานุการ/ที่ปรึกษานายกเทศมนตรี นายกองค์การบริหารส่วนตำบล</t>
  </si>
  <si>
    <t>5210300</t>
  </si>
  <si>
    <t>เงินค่าตอบแทนพิเศษนายก/รองนายก</t>
  </si>
  <si>
    <t>5210200</t>
  </si>
  <si>
    <t>เงินค่าตอบแทนประจำตำแหน่งนายก/รองนายก</t>
  </si>
  <si>
    <t>5210100</t>
  </si>
  <si>
    <t>210000</t>
  </si>
  <si>
    <t>5120100</t>
  </si>
  <si>
    <t>เงินสมทบกองทุนบำเหน็จบำนาญข้าราชการส่วนท้องถิ่น (กบท.)</t>
  </si>
  <si>
    <t>5111000</t>
  </si>
  <si>
    <t>สำรองจ่าย</t>
  </si>
  <si>
    <t>5110900</t>
  </si>
  <si>
    <t>5110800</t>
  </si>
  <si>
    <t>5110700</t>
  </si>
  <si>
    <t>เบี้ยยังชีพผู้สูงอายุ</t>
  </si>
  <si>
    <t>5110300</t>
  </si>
  <si>
    <t>110000</t>
  </si>
  <si>
    <t>งานบริหารทั่วไปเกี่ยวกับการรักษาความสงบภายใน</t>
  </si>
  <si>
    <t>แผนงานบริหารงานทั่วไป</t>
  </si>
  <si>
    <t>ประจำเดือน ธันวาคม  ปีงบประมาณ   พ.ศ. 2563</t>
  </si>
  <si>
    <t>กระดาษทำการกระทบยอดรายจ่ายตามงบประมาณ (จ่ายจากเงินรายรับ)</t>
  </si>
  <si>
    <t>กระดาษทำการกระทบยอดงบประมาณคงเหลือ</t>
  </si>
  <si>
    <t>ประจำเดือน ธันวาคม ปีงบประมาณ พ.ศ. 2563</t>
  </si>
  <si>
    <t>เงินวิทยฐานะ</t>
  </si>
  <si>
    <t>5220400</t>
  </si>
  <si>
    <t>ค่าตอบแทนการปฏิบัติงานนอกเวลาราชการ</t>
  </si>
  <si>
    <t>5310300</t>
  </si>
  <si>
    <t>5310600</t>
  </si>
  <si>
    <t>5330200</t>
  </si>
  <si>
    <t>5330300</t>
  </si>
  <si>
    <t>ค่าอาหารเสริม (นม)</t>
  </si>
  <si>
    <t>5330400</t>
  </si>
  <si>
    <t>5330600</t>
  </si>
  <si>
    <t>5330700</t>
  </si>
  <si>
    <t>5330900</t>
  </si>
  <si>
    <t>5331000</t>
  </si>
  <si>
    <t>5331200</t>
  </si>
  <si>
    <t>วัสดุเครื่องดับเพลิง</t>
  </si>
  <si>
    <t>5331600</t>
  </si>
  <si>
    <t>5332000</t>
  </si>
  <si>
    <t>410000</t>
  </si>
  <si>
    <t>5410100</t>
  </si>
  <si>
    <t>5410400</t>
  </si>
  <si>
    <t>5411600</t>
  </si>
  <si>
    <t>ค่าบำรุงรักษาและปรับปรุงครุภัณฑ์</t>
  </si>
  <si>
    <t>5411800</t>
  </si>
  <si>
    <t>เงินอุดหนุนเอกชน</t>
  </si>
  <si>
    <t>5610300</t>
  </si>
  <si>
    <t>ค่าก่อสร้างสิ่งสาธารณูปโภค</t>
  </si>
  <si>
    <t>5421000</t>
  </si>
  <si>
    <t>ค่าบำรุงรักษาและปรับปรุงที่ดินและสิ่งก่อสร้าง</t>
  </si>
  <si>
    <t>5421100</t>
  </si>
  <si>
    <t>เงินสมทบกองทุนเงินทดแทน</t>
  </si>
  <si>
    <t>5110301</t>
  </si>
  <si>
    <t>รายจ่ายตามข้อผูกพัน</t>
  </si>
  <si>
    <t>5111100</t>
  </si>
  <si>
    <t>เงินช่วยพิเศษ</t>
  </si>
  <si>
    <t>5111200</t>
  </si>
  <si>
    <t>เงินบำเหน็จลูกจ้างประจำ</t>
  </si>
  <si>
    <t>5120900</t>
  </si>
  <si>
    <t>กระดาษทำการกระทบยอดการโอนงบประมาณรายจ่าย</t>
  </si>
  <si>
    <t>เทศบาลตำบลหลักช้าง อำเภอช้างกลาง  จังหวัดนครศรีธรรมราช</t>
  </si>
  <si>
    <t>เดือนธันวาคม ถึงเดือนธันวาคม   ปีงบประมาณ 2563</t>
  </si>
  <si>
    <t>โอนงบประมาณ เพิ่ม + , โอนงบประมาณ (ลด) -</t>
  </si>
  <si>
    <t>แผนงาน/งาน</t>
  </si>
  <si>
    <t>0.00</t>
  </si>
  <si>
    <t>รวมค่าใช้สอย</t>
  </si>
  <si>
    <t>รวมค่าวัสดุ</t>
  </si>
  <si>
    <t>รวมค่าสาธารณูปโภค</t>
  </si>
  <si>
    <t>10065446</t>
  </si>
  <si>
    <t>10065457</t>
  </si>
  <si>
    <t>10065470</t>
  </si>
  <si>
    <t xml:space="preserve">   - ดอกเบี้ย</t>
  </si>
  <si>
    <t>ประจำเดือน  ธันวาคม ปีงบประมาณ พ.ศ.  2563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</si>
</sst>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);\(#,##0.00\)"/>
    <numFmt numFmtId="196" formatCode="[$-F800]dddd\,\ mmmm\ dd\,\ yyyy"/>
    <numFmt numFmtId="197" formatCode="[$-41E]d\ mmmm\ yyyy"/>
    <numFmt numFmtId="198" formatCode="mmm\-yyyy"/>
    <numFmt numFmtId="199" formatCode="#,##0.00_ ;\-#,##0.00\ "/>
    <numFmt numFmtId="200" formatCode="#,##0.0"/>
    <numFmt numFmtId="201" formatCode="[$-1041E]#,##0.00;\(#,##0.00\);&quot;-&quot;"/>
    <numFmt numFmtId="202" formatCode="[$-101041E]d\ mmmm\ yyyy;@"/>
    <numFmt numFmtId="203" formatCode="[$-1041E]#,##0.00;\-#,##0.00"/>
    <numFmt numFmtId="204" formatCode="_(* #,##0.000_);_(* \(#,##0.000\);_(* &quot;-&quot;??_);_(@_)"/>
    <numFmt numFmtId="205" formatCode="_(* #,##0.0000_);_(* \(#,##0.0000\);_(* &quot;-&quot;??_);_(@_)"/>
    <numFmt numFmtId="206" formatCode="0.000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00">
    <font>
      <sz val="10"/>
      <name val="Arial"/>
      <family val="0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16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3.5"/>
      <name val="TH SarabunPSK"/>
      <family val="2"/>
    </font>
    <font>
      <u val="single"/>
      <sz val="15"/>
      <name val="TH SarabunPSK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b/>
      <sz val="10"/>
      <color indexed="8"/>
      <name val="Microsoft Sans Serif"/>
      <family val="2"/>
    </font>
    <font>
      <b/>
      <sz val="10"/>
      <color indexed="62"/>
      <name val="Microsoft Sans Serif"/>
      <family val="2"/>
    </font>
    <font>
      <b/>
      <sz val="10"/>
      <color indexed="12"/>
      <name val="Microsoft Sans Serif"/>
      <family val="2"/>
    </font>
    <font>
      <sz val="1"/>
      <color indexed="8"/>
      <name val="Arial"/>
      <family val="2"/>
    </font>
    <font>
      <sz val="10"/>
      <color indexed="8"/>
      <name val="Microsoft Sans Serif"/>
      <family val="0"/>
    </font>
    <font>
      <sz val="1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0"/>
      <name val="Arial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0"/>
      <color rgb="FF000000"/>
      <name val="Microsoft Sans Serif"/>
      <family val="2"/>
    </font>
    <font>
      <b/>
      <sz val="10"/>
      <color rgb="FF483D8B"/>
      <name val="Microsoft Sans Serif"/>
      <family val="2"/>
    </font>
    <font>
      <b/>
      <sz val="10"/>
      <color rgb="FF0000FF"/>
      <name val="Microsoft Sans Serif"/>
      <family val="2"/>
    </font>
    <font>
      <sz val="1"/>
      <color rgb="FF000000"/>
      <name val="Arial"/>
      <family val="2"/>
    </font>
    <font>
      <sz val="10"/>
      <color rgb="FF000000"/>
      <name val="Microsoft Sans Serif"/>
      <family val="0"/>
    </font>
    <font>
      <sz val="1"/>
      <color rgb="FF000000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sz val="11.95"/>
      <color rgb="FF000000"/>
      <name val="Microsoft Sans Serif"/>
      <family val="0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A9A9A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A9A9A9"/>
      </left>
      <right>
        <color rgb="FF000000"/>
      </right>
      <top style="thin">
        <color rgb="FFA9A9A9"/>
      </top>
      <bottom>
        <color rgb="FF000000"/>
      </bottom>
    </border>
    <border>
      <left>
        <color rgb="FF000000"/>
      </left>
      <right>
        <color rgb="FF000000"/>
      </right>
      <top style="thin">
        <color rgb="FFA9A9A9"/>
      </top>
      <bottom>
        <color rgb="FF000000"/>
      </bottom>
    </border>
    <border>
      <left>
        <color rgb="FF000000"/>
      </left>
      <right style="thin">
        <color rgb="FFA9A9A9"/>
      </right>
      <top style="thin">
        <color rgb="FFA9A9A9"/>
      </top>
      <bottom>
        <color rgb="FF000000"/>
      </bottom>
    </border>
    <border>
      <left style="thin">
        <color rgb="FFA9A9A9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A9A9A9"/>
      </right>
      <top>
        <color rgb="FF000000"/>
      </top>
      <bottom>
        <color rgb="FF000000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rgb="FF000000"/>
      </right>
      <top>
        <color rgb="FF000000"/>
      </top>
      <bottom style="thin">
        <color rgb="FFA9A9A9"/>
      </bottom>
    </border>
    <border>
      <left>
        <color rgb="FF000000"/>
      </left>
      <right>
        <color rgb="FF000000"/>
      </right>
      <top>
        <color rgb="FF000000"/>
      </top>
      <bottom style="thin">
        <color rgb="FFA9A9A9"/>
      </bottom>
    </border>
    <border>
      <left>
        <color rgb="FF000000"/>
      </left>
      <right style="thin">
        <color rgb="FFA9A9A9"/>
      </right>
      <top>
        <color rgb="FF000000"/>
      </top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>
        <color rgb="FF000000"/>
      </right>
      <top>
        <color rgb="FF000000"/>
      </top>
      <bottom style="thin">
        <color rgb="FFD3D3D3"/>
      </bottom>
    </border>
    <border>
      <left>
        <color rgb="FF000000"/>
      </left>
      <right style="thin">
        <color rgb="FFA9A9A9"/>
      </right>
      <top>
        <color rgb="FF000000"/>
      </top>
      <bottom style="thin">
        <color rgb="FFD3D3D3"/>
      </bottom>
    </border>
    <border>
      <left style="thin">
        <color rgb="FFA9A9A9"/>
      </left>
      <right style="thin">
        <color rgb="FFA9A9A9"/>
      </right>
      <top>
        <color rgb="FF000000"/>
      </top>
      <bottom style="thin">
        <color rgb="FFD3D3D3"/>
      </bottom>
    </border>
    <border>
      <left style="thin">
        <color rgb="FFA9A9A9"/>
      </left>
      <right style="thin">
        <color rgb="FFA9A9A9"/>
      </right>
      <top>
        <color rgb="FF000000"/>
      </top>
      <bottom>
        <color rgb="FF000000"/>
      </bottom>
    </border>
    <border>
      <left style="thin">
        <color rgb="FFA9A9A9"/>
      </left>
      <right style="thin">
        <color rgb="FFA9A9A9"/>
      </right>
      <top>
        <color rgb="FF000000"/>
      </top>
      <bottom style="thin">
        <color rgb="FFA9A9A9"/>
      </bottom>
    </border>
    <border>
      <left>
        <color rgb="FF000000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rgb="FF000000"/>
      </right>
      <top style="thin">
        <color rgb="FFA9A9A9"/>
      </top>
      <bottom style="thin">
        <color rgb="FFA9A9A9"/>
      </bottom>
    </border>
    <border>
      <left>
        <color rgb="FF000000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rgb="FF000000"/>
      </left>
      <right>
        <color rgb="FF000000"/>
      </right>
      <top style="thin">
        <color rgb="FFA9A9A9"/>
      </top>
      <bottom style="thin">
        <color rgb="FFA9A9A9"/>
      </bottom>
    </border>
    <border>
      <left>
        <color rgb="FF000000"/>
      </left>
      <right style="thin">
        <color rgb="FFFFFFFF"/>
      </right>
      <top style="thin">
        <color rgb="FFA9A9A9"/>
      </top>
      <bottom style="thin">
        <color rgb="FFA9A9A9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rgb="FF000000"/>
      </left>
      <right>
        <color rgb="FF000000"/>
      </right>
      <top>
        <color rgb="FF000000"/>
      </top>
      <bottom style="thin">
        <color rgb="FFD3D3D3"/>
      </bottom>
    </border>
    <border>
      <left>
        <color rgb="FF000000"/>
      </left>
      <right>
        <color rgb="FF000000"/>
      </right>
      <top style="thin">
        <color rgb="FFD3D3D3"/>
      </top>
      <bottom style="thin">
        <color rgb="FFA9A9A9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49" fontId="2" fillId="0" borderId="10" xfId="80" applyNumberFormat="1" applyFont="1" applyBorder="1">
      <alignment/>
      <protection/>
    </xf>
    <xf numFmtId="0" fontId="2" fillId="0" borderId="10" xfId="80" applyFont="1" applyBorder="1" applyAlignment="1">
      <alignment horizontal="center"/>
      <protection/>
    </xf>
    <xf numFmtId="0" fontId="2" fillId="0" borderId="10" xfId="80" applyFont="1" applyBorder="1" applyAlignment="1">
      <alignment horizontal="right"/>
      <protection/>
    </xf>
    <xf numFmtId="0" fontId="2" fillId="0" borderId="0" xfId="80" applyFont="1">
      <alignment/>
      <protection/>
    </xf>
    <xf numFmtId="49" fontId="3" fillId="0" borderId="11" xfId="80" applyNumberFormat="1" applyFont="1" applyBorder="1">
      <alignment/>
      <protection/>
    </xf>
    <xf numFmtId="0" fontId="3" fillId="0" borderId="11" xfId="80" applyFont="1" applyBorder="1">
      <alignment/>
      <protection/>
    </xf>
    <xf numFmtId="0" fontId="3" fillId="0" borderId="0" xfId="80" applyFont="1">
      <alignment/>
      <protection/>
    </xf>
    <xf numFmtId="0" fontId="3" fillId="0" borderId="11" xfId="80" applyFont="1" applyBorder="1" applyAlignment="1">
      <alignment horizontal="right"/>
      <protection/>
    </xf>
    <xf numFmtId="49" fontId="3" fillId="0" borderId="0" xfId="80" applyNumberFormat="1" applyFont="1">
      <alignment/>
      <protection/>
    </xf>
    <xf numFmtId="43" fontId="3" fillId="0" borderId="0" xfId="54" applyFont="1" applyAlignment="1">
      <alignment/>
    </xf>
    <xf numFmtId="0" fontId="2" fillId="0" borderId="0" xfId="71" applyFont="1">
      <alignment/>
      <protection/>
    </xf>
    <xf numFmtId="43" fontId="2" fillId="0" borderId="0" xfId="54" applyFont="1" applyAlignment="1">
      <alignment/>
    </xf>
    <xf numFmtId="0" fontId="2" fillId="0" borderId="0" xfId="71" applyFont="1" applyAlignment="1">
      <alignment horizontal="left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>
      <alignment/>
      <protection/>
    </xf>
    <xf numFmtId="0" fontId="2" fillId="0" borderId="12" xfId="71" applyFont="1" applyBorder="1" applyAlignment="1">
      <alignment horizontal="center"/>
      <protection/>
    </xf>
    <xf numFmtId="43" fontId="3" fillId="0" borderId="13" xfId="51" applyFont="1" applyBorder="1" applyAlignment="1">
      <alignment horizontal="center"/>
    </xf>
    <xf numFmtId="43" fontId="3" fillId="0" borderId="13" xfId="51" applyFont="1" applyBorder="1" applyAlignment="1">
      <alignment/>
    </xf>
    <xf numFmtId="43" fontId="3" fillId="0" borderId="14" xfId="51" applyFont="1" applyBorder="1" applyAlignment="1">
      <alignment/>
    </xf>
    <xf numFmtId="0" fontId="3" fillId="0" borderId="14" xfId="71" applyFont="1" applyBorder="1">
      <alignment/>
      <protection/>
    </xf>
    <xf numFmtId="0" fontId="2" fillId="0" borderId="13" xfId="71" applyFont="1" applyBorder="1" applyAlignment="1">
      <alignment horizontal="center"/>
      <protection/>
    </xf>
    <xf numFmtId="43" fontId="2" fillId="0" borderId="13" xfId="51" applyFont="1" applyBorder="1" applyAlignment="1">
      <alignment/>
    </xf>
    <xf numFmtId="43" fontId="3" fillId="0" borderId="0" xfId="51" applyFont="1" applyAlignment="1">
      <alignment/>
    </xf>
    <xf numFmtId="49" fontId="3" fillId="0" borderId="0" xfId="82" applyNumberFormat="1" applyFont="1" applyBorder="1">
      <alignment/>
      <protection/>
    </xf>
    <xf numFmtId="43" fontId="3" fillId="0" borderId="0" xfId="54" applyFont="1" applyBorder="1" applyAlignment="1">
      <alignment/>
    </xf>
    <xf numFmtId="0" fontId="8" fillId="0" borderId="15" xfId="71" applyFont="1" applyBorder="1">
      <alignment/>
      <protection/>
    </xf>
    <xf numFmtId="43" fontId="3" fillId="0" borderId="15" xfId="51" applyFont="1" applyBorder="1" applyAlignment="1">
      <alignment/>
    </xf>
    <xf numFmtId="0" fontId="3" fillId="0" borderId="15" xfId="71" applyFont="1" applyBorder="1">
      <alignment/>
      <protection/>
    </xf>
    <xf numFmtId="43" fontId="3" fillId="0" borderId="14" xfId="51" applyFont="1" applyBorder="1" applyAlignment="1">
      <alignment vertical="top"/>
    </xf>
    <xf numFmtId="0" fontId="3" fillId="0" borderId="0" xfId="69" applyFont="1" applyBorder="1">
      <alignment/>
      <protection/>
    </xf>
    <xf numFmtId="49" fontId="3" fillId="0" borderId="0" xfId="82" applyNumberFormat="1" applyFont="1" applyBorder="1" applyAlignment="1">
      <alignment horizontal="center"/>
      <protection/>
    </xf>
    <xf numFmtId="43" fontId="3" fillId="0" borderId="0" xfId="54" applyFont="1" applyBorder="1" applyAlignment="1">
      <alignment horizontal="right"/>
    </xf>
    <xf numFmtId="0" fontId="3" fillId="0" borderId="11" xfId="80" applyFont="1" applyBorder="1" applyAlignment="1">
      <alignment horizontal="left"/>
      <protection/>
    </xf>
    <xf numFmtId="0" fontId="2" fillId="0" borderId="0" xfId="70" applyFont="1" applyAlignment="1">
      <alignment horizontal="center"/>
      <protection/>
    </xf>
    <xf numFmtId="0" fontId="3" fillId="0" borderId="0" xfId="70" applyFont="1">
      <alignment/>
      <protection/>
    </xf>
    <xf numFmtId="43" fontId="2" fillId="0" borderId="0" xfId="54" applyFont="1" applyAlignment="1">
      <alignment horizontal="center"/>
    </xf>
    <xf numFmtId="43" fontId="3" fillId="0" borderId="0" xfId="54" applyFont="1" applyAlignment="1">
      <alignment horizontal="left"/>
    </xf>
    <xf numFmtId="4" fontId="3" fillId="0" borderId="0" xfId="70" applyNumberFormat="1" applyFont="1">
      <alignment/>
      <protection/>
    </xf>
    <xf numFmtId="0" fontId="2" fillId="0" borderId="0" xfId="70" applyFont="1" applyAlignment="1">
      <alignment horizontal="left"/>
      <protection/>
    </xf>
    <xf numFmtId="43" fontId="2" fillId="0" borderId="0" xfId="54" applyFont="1" applyBorder="1" applyAlignment="1">
      <alignment/>
    </xf>
    <xf numFmtId="0" fontId="12" fillId="0" borderId="0" xfId="70" applyFont="1" applyAlignment="1">
      <alignment horizontal="left"/>
      <protection/>
    </xf>
    <xf numFmtId="43" fontId="2" fillId="0" borderId="0" xfId="54" applyFont="1" applyBorder="1" applyAlignment="1">
      <alignment horizontal="center"/>
    </xf>
    <xf numFmtId="43" fontId="3" fillId="0" borderId="0" xfId="54" applyFont="1" applyAlignment="1">
      <alignment horizontal="center"/>
    </xf>
    <xf numFmtId="194" fontId="3" fillId="0" borderId="0" xfId="33" applyFont="1" applyBorder="1" applyAlignment="1">
      <alignment/>
    </xf>
    <xf numFmtId="4" fontId="3" fillId="0" borderId="0" xfId="54" applyNumberFormat="1" applyFont="1" applyBorder="1" applyAlignment="1">
      <alignment/>
    </xf>
    <xf numFmtId="0" fontId="3" fillId="0" borderId="0" xfId="70" applyFont="1" applyAlignment="1">
      <alignment horizontal="left"/>
      <protection/>
    </xf>
    <xf numFmtId="4" fontId="3" fillId="0" borderId="16" xfId="70" applyNumberFormat="1" applyFont="1" applyBorder="1">
      <alignment/>
      <protection/>
    </xf>
    <xf numFmtId="49" fontId="13" fillId="0" borderId="0" xfId="82" applyNumberFormat="1" applyFont="1" applyBorder="1">
      <alignment/>
      <protection/>
    </xf>
    <xf numFmtId="49" fontId="14" fillId="0" borderId="0" xfId="82" applyNumberFormat="1" applyFont="1" applyBorder="1">
      <alignment/>
      <protection/>
    </xf>
    <xf numFmtId="49" fontId="14" fillId="0" borderId="0" xfId="82" applyNumberFormat="1" applyFont="1">
      <alignment/>
      <protection/>
    </xf>
    <xf numFmtId="49" fontId="3" fillId="0" borderId="0" xfId="82" applyNumberFormat="1" applyFont="1" applyBorder="1" applyAlignment="1">
      <alignment horizontal="center" vertical="center"/>
      <protection/>
    </xf>
    <xf numFmtId="49" fontId="3" fillId="0" borderId="17" xfId="82" applyNumberFormat="1" applyFont="1" applyBorder="1" applyAlignment="1">
      <alignment horizontal="center" vertical="center"/>
      <protection/>
    </xf>
    <xf numFmtId="49" fontId="2" fillId="0" borderId="17" xfId="82" applyNumberFormat="1" applyFont="1" applyBorder="1" applyAlignment="1">
      <alignment horizontal="center" vertical="center"/>
      <protection/>
    </xf>
    <xf numFmtId="49" fontId="3" fillId="0" borderId="0" xfId="82" applyNumberFormat="1" applyFont="1">
      <alignment/>
      <protection/>
    </xf>
    <xf numFmtId="49" fontId="2" fillId="0" borderId="0" xfId="82" applyNumberFormat="1" applyFont="1" applyBorder="1">
      <alignment/>
      <protection/>
    </xf>
    <xf numFmtId="43" fontId="2" fillId="0" borderId="0" xfId="54" applyFont="1" applyBorder="1" applyAlignment="1" quotePrefix="1">
      <alignment horizontal="center"/>
    </xf>
    <xf numFmtId="49" fontId="12" fillId="0" borderId="0" xfId="82" applyNumberFormat="1" applyFont="1" applyBorder="1" applyAlignment="1">
      <alignment horizontal="center"/>
      <protection/>
    </xf>
    <xf numFmtId="49" fontId="2" fillId="0" borderId="0" xfId="82" applyNumberFormat="1" applyFont="1" applyBorder="1" applyAlignment="1">
      <alignment horizontal="center"/>
      <protection/>
    </xf>
    <xf numFmtId="49" fontId="3" fillId="0" borderId="0" xfId="82" applyNumberFormat="1" applyFont="1" applyBorder="1" applyAlignment="1">
      <alignment horizontal="right"/>
      <protection/>
    </xf>
    <xf numFmtId="202" fontId="3" fillId="0" borderId="0" xfId="82" applyNumberFormat="1" applyFont="1" applyBorder="1" applyAlignment="1">
      <alignment horizontal="left" indent="1"/>
      <protection/>
    </xf>
    <xf numFmtId="2" fontId="3" fillId="0" borderId="0" xfId="82" applyNumberFormat="1" applyFont="1" applyBorder="1">
      <alignment/>
      <protection/>
    </xf>
    <xf numFmtId="49" fontId="12" fillId="0" borderId="0" xfId="82" applyNumberFormat="1" applyFont="1" applyBorder="1">
      <alignment/>
      <protection/>
    </xf>
    <xf numFmtId="49" fontId="3" fillId="0" borderId="18" xfId="82" applyNumberFormat="1" applyFont="1" applyBorder="1">
      <alignment/>
      <protection/>
    </xf>
    <xf numFmtId="49" fontId="2" fillId="0" borderId="17" xfId="82" applyNumberFormat="1" applyFont="1" applyBorder="1">
      <alignment/>
      <protection/>
    </xf>
    <xf numFmtId="49" fontId="3" fillId="0" borderId="17" xfId="82" applyNumberFormat="1" applyFont="1" applyBorder="1">
      <alignment/>
      <protection/>
    </xf>
    <xf numFmtId="49" fontId="2" fillId="0" borderId="19" xfId="82" applyNumberFormat="1" applyFont="1" applyBorder="1">
      <alignment/>
      <protection/>
    </xf>
    <xf numFmtId="49" fontId="2" fillId="0" borderId="20" xfId="82" applyNumberFormat="1" applyFont="1" applyBorder="1">
      <alignment/>
      <protection/>
    </xf>
    <xf numFmtId="49" fontId="3" fillId="0" borderId="20" xfId="82" applyNumberFormat="1" applyFont="1" applyBorder="1">
      <alignment/>
      <protection/>
    </xf>
    <xf numFmtId="49" fontId="7" fillId="0" borderId="0" xfId="82" applyNumberFormat="1" applyFont="1">
      <alignment/>
      <protection/>
    </xf>
    <xf numFmtId="43" fontId="3" fillId="0" borderId="16" xfId="54" applyFont="1" applyBorder="1" applyAlignment="1">
      <alignment/>
    </xf>
    <xf numFmtId="0" fontId="7" fillId="0" borderId="0" xfId="68" applyFont="1">
      <alignment/>
      <protection/>
    </xf>
    <xf numFmtId="43" fontId="7" fillId="0" borderId="0" xfId="55" applyFont="1" applyAlignment="1">
      <alignment/>
    </xf>
    <xf numFmtId="0" fontId="15" fillId="0" borderId="0" xfId="68" applyFont="1" applyBorder="1" applyAlignment="1">
      <alignment horizontal="center"/>
      <protection/>
    </xf>
    <xf numFmtId="0" fontId="15" fillId="0" borderId="18" xfId="68" applyFont="1" applyBorder="1" applyAlignment="1">
      <alignment horizontal="center"/>
      <protection/>
    </xf>
    <xf numFmtId="49" fontId="7" fillId="0" borderId="13" xfId="68" applyNumberFormat="1" applyFont="1" applyBorder="1" applyAlignment="1">
      <alignment horizontal="center"/>
      <protection/>
    </xf>
    <xf numFmtId="49" fontId="7" fillId="0" borderId="0" xfId="68" applyNumberFormat="1" applyFont="1" applyAlignment="1">
      <alignment horizontal="center"/>
      <protection/>
    </xf>
    <xf numFmtId="43" fontId="7" fillId="0" borderId="0" xfId="55" applyFont="1" applyAlignment="1">
      <alignment horizontal="center"/>
    </xf>
    <xf numFmtId="0" fontId="7" fillId="0" borderId="0" xfId="68" applyFont="1" applyAlignment="1">
      <alignment horizontal="center"/>
      <protection/>
    </xf>
    <xf numFmtId="0" fontId="15" fillId="0" borderId="21" xfId="68" applyFont="1" applyBorder="1">
      <alignment/>
      <protection/>
    </xf>
    <xf numFmtId="0" fontId="7" fillId="0" borderId="22" xfId="68" applyFont="1" applyBorder="1">
      <alignment/>
      <protection/>
    </xf>
    <xf numFmtId="43" fontId="7" fillId="0" borderId="15" xfId="47" applyFont="1" applyBorder="1" applyAlignment="1">
      <alignment/>
    </xf>
    <xf numFmtId="43" fontId="7" fillId="0" borderId="0" xfId="68" applyNumberFormat="1" applyFont="1">
      <alignment/>
      <protection/>
    </xf>
    <xf numFmtId="0" fontId="7" fillId="0" borderId="23" xfId="68" applyFont="1" applyBorder="1">
      <alignment/>
      <protection/>
    </xf>
    <xf numFmtId="0" fontId="7" fillId="0" borderId="24" xfId="68" applyFont="1" applyBorder="1">
      <alignment/>
      <protection/>
    </xf>
    <xf numFmtId="43" fontId="7" fillId="0" borderId="14" xfId="47" applyFont="1" applyBorder="1" applyAlignment="1">
      <alignment/>
    </xf>
    <xf numFmtId="0" fontId="16" fillId="0" borderId="23" xfId="68" applyFont="1" applyBorder="1">
      <alignment/>
      <protection/>
    </xf>
    <xf numFmtId="0" fontId="17" fillId="0" borderId="24" xfId="68" applyFont="1" applyBorder="1">
      <alignment/>
      <protection/>
    </xf>
    <xf numFmtId="43" fontId="17" fillId="0" borderId="14" xfId="47" applyFont="1" applyBorder="1" applyAlignment="1">
      <alignment/>
    </xf>
    <xf numFmtId="0" fontId="17" fillId="0" borderId="0" xfId="68" applyFont="1">
      <alignment/>
      <protection/>
    </xf>
    <xf numFmtId="0" fontId="18" fillId="0" borderId="23" xfId="68" applyFont="1" applyBorder="1">
      <alignment/>
      <protection/>
    </xf>
    <xf numFmtId="0" fontId="19" fillId="0" borderId="24" xfId="68" applyFont="1" applyBorder="1">
      <alignment/>
      <protection/>
    </xf>
    <xf numFmtId="43" fontId="19" fillId="0" borderId="14" xfId="47" applyFont="1" applyBorder="1" applyAlignment="1">
      <alignment/>
    </xf>
    <xf numFmtId="0" fontId="19" fillId="0" borderId="0" xfId="68" applyFont="1">
      <alignment/>
      <protection/>
    </xf>
    <xf numFmtId="0" fontId="15" fillId="0" borderId="23" xfId="68" applyFont="1" applyBorder="1">
      <alignment/>
      <protection/>
    </xf>
    <xf numFmtId="43" fontId="80" fillId="0" borderId="0" xfId="68" applyNumberFormat="1" applyFont="1">
      <alignment/>
      <protection/>
    </xf>
    <xf numFmtId="0" fontId="15" fillId="0" borderId="25" xfId="68" applyFont="1" applyBorder="1">
      <alignment/>
      <protection/>
    </xf>
    <xf numFmtId="0" fontId="7" fillId="0" borderId="26" xfId="68" applyFont="1" applyBorder="1">
      <alignment/>
      <protection/>
    </xf>
    <xf numFmtId="43" fontId="7" fillId="0" borderId="27" xfId="47" applyFont="1" applyBorder="1" applyAlignment="1">
      <alignment/>
    </xf>
    <xf numFmtId="43" fontId="7" fillId="0" borderId="14" xfId="55" applyFont="1" applyBorder="1" applyAlignment="1">
      <alignment/>
    </xf>
    <xf numFmtId="0" fontId="18" fillId="0" borderId="25" xfId="68" applyFont="1" applyBorder="1">
      <alignment/>
      <protection/>
    </xf>
    <xf numFmtId="0" fontId="19" fillId="0" borderId="26" xfId="68" applyFont="1" applyBorder="1">
      <alignment/>
      <protection/>
    </xf>
    <xf numFmtId="43" fontId="19" fillId="0" borderId="27" xfId="47" applyFont="1" applyBorder="1" applyAlignment="1">
      <alignment/>
    </xf>
    <xf numFmtId="194" fontId="7" fillId="0" borderId="14" xfId="47" applyNumberFormat="1" applyFont="1" applyBorder="1" applyAlignment="1">
      <alignment/>
    </xf>
    <xf numFmtId="43" fontId="81" fillId="0" borderId="14" xfId="47" applyFont="1" applyBorder="1" applyAlignment="1">
      <alignment/>
    </xf>
    <xf numFmtId="195" fontId="7" fillId="0" borderId="14" xfId="47" applyNumberFormat="1" applyFont="1" applyBorder="1" applyAlignment="1">
      <alignment/>
    </xf>
    <xf numFmtId="0" fontId="82" fillId="0" borderId="23" xfId="68" applyFont="1" applyBorder="1">
      <alignment/>
      <protection/>
    </xf>
    <xf numFmtId="0" fontId="80" fillId="0" borderId="24" xfId="68" applyFont="1" applyBorder="1">
      <alignment/>
      <protection/>
    </xf>
    <xf numFmtId="43" fontId="80" fillId="0" borderId="14" xfId="47" applyFont="1" applyBorder="1" applyAlignment="1">
      <alignment/>
    </xf>
    <xf numFmtId="0" fontId="80" fillId="0" borderId="0" xfId="68" applyFont="1">
      <alignment/>
      <protection/>
    </xf>
    <xf numFmtId="43" fontId="83" fillId="0" borderId="14" xfId="47" applyFont="1" applyBorder="1" applyAlignment="1">
      <alignment/>
    </xf>
    <xf numFmtId="0" fontId="15" fillId="0" borderId="24" xfId="68" applyFont="1" applyBorder="1">
      <alignment/>
      <protection/>
    </xf>
    <xf numFmtId="43" fontId="7" fillId="0" borderId="14" xfId="68" applyNumberFormat="1" applyFont="1" applyBorder="1">
      <alignment/>
      <protection/>
    </xf>
    <xf numFmtId="0" fontId="7" fillId="0" borderId="28" xfId="68" applyFont="1" applyBorder="1">
      <alignment/>
      <protection/>
    </xf>
    <xf numFmtId="0" fontId="15" fillId="0" borderId="29" xfId="68" applyFont="1" applyBorder="1">
      <alignment/>
      <protection/>
    </xf>
    <xf numFmtId="43" fontId="7" fillId="0" borderId="30" xfId="68" applyNumberFormat="1" applyFont="1" applyBorder="1">
      <alignment/>
      <protection/>
    </xf>
    <xf numFmtId="0" fontId="7" fillId="0" borderId="0" xfId="68" applyFont="1" applyBorder="1">
      <alignment/>
      <protection/>
    </xf>
    <xf numFmtId="0" fontId="15" fillId="0" borderId="0" xfId="68" applyFont="1" applyBorder="1">
      <alignment/>
      <protection/>
    </xf>
    <xf numFmtId="43" fontId="7" fillId="0" borderId="0" xfId="68" applyNumberFormat="1" applyFont="1" applyBorder="1">
      <alignment/>
      <protection/>
    </xf>
    <xf numFmtId="43" fontId="4" fillId="0" borderId="0" xfId="68" applyNumberFormat="1" applyFont="1" applyBorder="1">
      <alignment/>
      <protection/>
    </xf>
    <xf numFmtId="43" fontId="84" fillId="0" borderId="0" xfId="68" applyNumberFormat="1" applyFont="1" applyBorder="1">
      <alignment/>
      <protection/>
    </xf>
    <xf numFmtId="0" fontId="5" fillId="0" borderId="0" xfId="68" applyFont="1">
      <alignment/>
      <protection/>
    </xf>
    <xf numFmtId="0" fontId="5" fillId="0" borderId="0" xfId="68" applyFont="1" applyAlignment="1">
      <alignment horizontal="left"/>
      <protection/>
    </xf>
    <xf numFmtId="4" fontId="5" fillId="0" borderId="0" xfId="68" applyNumberFormat="1" applyFont="1" applyAlignment="1">
      <alignment horizontal="left"/>
      <protection/>
    </xf>
    <xf numFmtId="43" fontId="4" fillId="0" borderId="0" xfId="68" applyNumberFormat="1" applyFont="1">
      <alignment/>
      <protection/>
    </xf>
    <xf numFmtId="43" fontId="84" fillId="0" borderId="0" xfId="47" applyFont="1" applyAlignment="1">
      <alignment/>
    </xf>
    <xf numFmtId="43" fontId="5" fillId="0" borderId="0" xfId="68" applyNumberFormat="1" applyFont="1">
      <alignment/>
      <protection/>
    </xf>
    <xf numFmtId="43" fontId="5" fillId="0" borderId="0" xfId="55" applyFont="1" applyAlignment="1">
      <alignment/>
    </xf>
    <xf numFmtId="43" fontId="84" fillId="0" borderId="0" xfId="68" applyNumberFormat="1" applyFont="1">
      <alignment/>
      <protection/>
    </xf>
    <xf numFmtId="43" fontId="20" fillId="0" borderId="0" xfId="68" applyNumberFormat="1" applyFont="1">
      <alignment/>
      <protection/>
    </xf>
    <xf numFmtId="43" fontId="7" fillId="0" borderId="0" xfId="47" applyFont="1" applyAlignment="1">
      <alignment/>
    </xf>
    <xf numFmtId="43" fontId="5" fillId="0" borderId="0" xfId="54" applyFont="1" applyAlignment="1">
      <alignment/>
    </xf>
    <xf numFmtId="0" fontId="5" fillId="0" borderId="0" xfId="70" applyFont="1">
      <alignment/>
      <protection/>
    </xf>
    <xf numFmtId="0" fontId="2" fillId="0" borderId="31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"/>
      <protection/>
    </xf>
    <xf numFmtId="43" fontId="2" fillId="0" borderId="13" xfId="54" applyFont="1" applyBorder="1" applyAlignment="1" applyProtection="1">
      <alignment horizontal="center"/>
      <protection hidden="1" locked="0"/>
    </xf>
    <xf numFmtId="0" fontId="22" fillId="0" borderId="0" xfId="83" applyFont="1">
      <alignment/>
      <protection/>
    </xf>
    <xf numFmtId="0" fontId="2" fillId="0" borderId="32" xfId="81" applyFont="1" applyBorder="1">
      <alignment/>
      <protection/>
    </xf>
    <xf numFmtId="0" fontId="22" fillId="0" borderId="33" xfId="83" applyFont="1" applyBorder="1">
      <alignment/>
      <protection/>
    </xf>
    <xf numFmtId="0" fontId="3" fillId="0" borderId="33" xfId="83" applyFont="1" applyBorder="1" applyAlignment="1">
      <alignment horizontal="center"/>
      <protection/>
    </xf>
    <xf numFmtId="43" fontId="3" fillId="0" borderId="32" xfId="54" applyFont="1" applyBorder="1" applyAlignment="1">
      <alignment/>
    </xf>
    <xf numFmtId="0" fontId="7" fillId="0" borderId="25" xfId="81" applyFont="1" applyFill="1" applyBorder="1" applyAlignment="1" quotePrefix="1">
      <alignment horizontal="center"/>
      <protection/>
    </xf>
    <xf numFmtId="0" fontId="7" fillId="0" borderId="26" xfId="81" applyFont="1" applyFill="1" applyBorder="1">
      <alignment/>
      <protection/>
    </xf>
    <xf numFmtId="0" fontId="3" fillId="0" borderId="26" xfId="81" applyFont="1" applyFill="1" applyBorder="1" applyAlignment="1">
      <alignment horizontal="center"/>
      <protection/>
    </xf>
    <xf numFmtId="43" fontId="7" fillId="0" borderId="27" xfId="54" applyFont="1" applyFill="1" applyBorder="1" applyAlignment="1">
      <alignment/>
    </xf>
    <xf numFmtId="0" fontId="7" fillId="0" borderId="23" xfId="81" applyFont="1" applyFill="1" applyBorder="1" applyAlignment="1" quotePrefix="1">
      <alignment horizontal="center"/>
      <protection/>
    </xf>
    <xf numFmtId="0" fontId="7" fillId="0" borderId="24" xfId="81" applyFont="1" applyFill="1" applyBorder="1">
      <alignment/>
      <protection/>
    </xf>
    <xf numFmtId="0" fontId="3" fillId="0" borderId="24" xfId="81" applyFont="1" applyFill="1" applyBorder="1" applyAlignment="1">
      <alignment horizontal="center"/>
      <protection/>
    </xf>
    <xf numFmtId="43" fontId="7" fillId="0" borderId="14" xfId="54" applyFont="1" applyFill="1" applyBorder="1" applyAlignment="1">
      <alignment/>
    </xf>
    <xf numFmtId="43" fontId="7" fillId="0" borderId="0" xfId="83" applyNumberFormat="1" applyFont="1">
      <alignment/>
      <protection/>
    </xf>
    <xf numFmtId="43" fontId="22" fillId="0" borderId="0" xfId="83" applyNumberFormat="1" applyFont="1">
      <alignment/>
      <protection/>
    </xf>
    <xf numFmtId="0" fontId="7" fillId="0" borderId="26" xfId="81" applyFont="1" applyBorder="1">
      <alignment/>
      <protection/>
    </xf>
    <xf numFmtId="0" fontId="3" fillId="0" borderId="26" xfId="81" applyFont="1" applyBorder="1" applyAlignment="1">
      <alignment horizontal="center"/>
      <protection/>
    </xf>
    <xf numFmtId="43" fontId="7" fillId="0" borderId="27" xfId="54" applyFont="1" applyBorder="1" applyAlignment="1">
      <alignment/>
    </xf>
    <xf numFmtId="0" fontId="7" fillId="0" borderId="24" xfId="81" applyFont="1" applyBorder="1">
      <alignment/>
      <protection/>
    </xf>
    <xf numFmtId="0" fontId="3" fillId="0" borderId="24" xfId="81" applyFont="1" applyBorder="1" applyAlignment="1">
      <alignment horizontal="center"/>
      <protection/>
    </xf>
    <xf numFmtId="43" fontId="7" fillId="0" borderId="14" xfId="54" applyFont="1" applyBorder="1" applyAlignment="1">
      <alignment/>
    </xf>
    <xf numFmtId="0" fontId="7" fillId="0" borderId="20" xfId="81" applyFont="1" applyFill="1" applyBorder="1" applyAlignment="1" quotePrefix="1">
      <alignment horizontal="center"/>
      <protection/>
    </xf>
    <xf numFmtId="0" fontId="7" fillId="0" borderId="34" xfId="81" applyFont="1" applyBorder="1">
      <alignment/>
      <protection/>
    </xf>
    <xf numFmtId="0" fontId="3" fillId="0" borderId="33" xfId="81" applyFont="1" applyBorder="1" applyAlignment="1">
      <alignment horizontal="center"/>
      <protection/>
    </xf>
    <xf numFmtId="43" fontId="7" fillId="0" borderId="32" xfId="54" applyFont="1" applyBorder="1" applyAlignment="1">
      <alignment/>
    </xf>
    <xf numFmtId="43" fontId="7" fillId="0" borderId="32" xfId="54" applyFont="1" applyFill="1" applyBorder="1" applyAlignment="1">
      <alignment/>
    </xf>
    <xf numFmtId="0" fontId="3" fillId="0" borderId="31" xfId="81" applyFont="1" applyFill="1" applyBorder="1" applyAlignment="1" quotePrefix="1">
      <alignment horizontal="center"/>
      <protection/>
    </xf>
    <xf numFmtId="43" fontId="15" fillId="0" borderId="13" xfId="54" applyFont="1" applyBorder="1" applyAlignment="1">
      <alignment/>
    </xf>
    <xf numFmtId="43" fontId="15" fillId="0" borderId="13" xfId="54" applyFont="1" applyBorder="1" applyAlignment="1" applyProtection="1">
      <alignment/>
      <protection hidden="1" locked="0"/>
    </xf>
    <xf numFmtId="0" fontId="2" fillId="0" borderId="31" xfId="81" applyFont="1" applyFill="1" applyBorder="1" applyAlignment="1" quotePrefix="1">
      <alignment horizontal="center"/>
      <protection/>
    </xf>
    <xf numFmtId="0" fontId="23" fillId="0" borderId="0" xfId="83" applyFont="1">
      <alignment/>
      <protection/>
    </xf>
    <xf numFmtId="0" fontId="15" fillId="0" borderId="20" xfId="81" applyFont="1" applyFill="1" applyBorder="1" applyAlignment="1">
      <alignment horizontal="center"/>
      <protection/>
    </xf>
    <xf numFmtId="0" fontId="15" fillId="0" borderId="33" xfId="81" applyFont="1" applyFill="1" applyBorder="1" applyAlignment="1" quotePrefix="1">
      <alignment horizontal="center"/>
      <protection/>
    </xf>
    <xf numFmtId="0" fontId="2" fillId="0" borderId="33" xfId="81" applyFont="1" applyFill="1" applyBorder="1" applyAlignment="1" quotePrefix="1">
      <alignment horizontal="center"/>
      <protection/>
    </xf>
    <xf numFmtId="43" fontId="15" fillId="0" borderId="32" xfId="54" applyFont="1" applyBorder="1" applyAlignment="1">
      <alignment/>
    </xf>
    <xf numFmtId="43" fontId="15" fillId="0" borderId="32" xfId="54" applyFont="1" applyBorder="1" applyAlignment="1" applyProtection="1">
      <alignment/>
      <protection hidden="1" locked="0"/>
    </xf>
    <xf numFmtId="0" fontId="7" fillId="0" borderId="25" xfId="81" applyFont="1" applyBorder="1" applyAlignment="1" quotePrefix="1">
      <alignment horizontal="center"/>
      <protection/>
    </xf>
    <xf numFmtId="0" fontId="7" fillId="0" borderId="24" xfId="70" applyFont="1" applyBorder="1">
      <alignment/>
      <protection/>
    </xf>
    <xf numFmtId="0" fontId="7" fillId="0" borderId="24" xfId="81" applyFont="1" applyBorder="1" applyAlignment="1">
      <alignment horizontal="left" vertical="top" wrapText="1"/>
      <protection/>
    </xf>
    <xf numFmtId="0" fontId="3" fillId="0" borderId="24" xfId="70" applyFont="1" applyBorder="1" applyAlignment="1">
      <alignment horizontal="center"/>
      <protection/>
    </xf>
    <xf numFmtId="0" fontId="7" fillId="0" borderId="23" xfId="81" applyFont="1" applyBorder="1" applyAlignment="1" quotePrefix="1">
      <alignment horizontal="center"/>
      <protection/>
    </xf>
    <xf numFmtId="0" fontId="3" fillId="0" borderId="24" xfId="81" applyFont="1" applyBorder="1" applyAlignment="1">
      <alignment horizontal="center" vertical="top" wrapText="1"/>
      <protection/>
    </xf>
    <xf numFmtId="0" fontId="7" fillId="0" borderId="20" xfId="81" applyFont="1" applyBorder="1" applyAlignment="1" quotePrefix="1">
      <alignment horizontal="center"/>
      <protection/>
    </xf>
    <xf numFmtId="0" fontId="7" fillId="0" borderId="33" xfId="81" applyFont="1" applyBorder="1" applyAlignment="1">
      <alignment horizontal="left" vertical="top" wrapText="1"/>
      <protection/>
    </xf>
    <xf numFmtId="0" fontId="3" fillId="0" borderId="33" xfId="81" applyFont="1" applyBorder="1" applyAlignment="1">
      <alignment horizontal="center" vertical="top" wrapText="1"/>
      <protection/>
    </xf>
    <xf numFmtId="0" fontId="15" fillId="0" borderId="19" xfId="81" applyFont="1" applyFill="1" applyBorder="1" applyAlignment="1">
      <alignment horizontal="center"/>
      <protection/>
    </xf>
    <xf numFmtId="43" fontId="15" fillId="0" borderId="12" xfId="54" applyFont="1" applyBorder="1" applyAlignment="1">
      <alignment/>
    </xf>
    <xf numFmtId="43" fontId="7" fillId="0" borderId="14" xfId="54" applyFont="1" applyBorder="1" applyAlignment="1">
      <alignment horizontal="left" vertical="top" wrapText="1"/>
    </xf>
    <xf numFmtId="201" fontId="7" fillId="0" borderId="14" xfId="54" applyNumberFormat="1" applyFont="1" applyBorder="1" applyAlignment="1">
      <alignment/>
    </xf>
    <xf numFmtId="0" fontId="7" fillId="0" borderId="35" xfId="81" applyFont="1" applyBorder="1" applyAlignment="1" quotePrefix="1">
      <alignment horizontal="center"/>
      <protection/>
    </xf>
    <xf numFmtId="0" fontId="7" fillId="0" borderId="34" xfId="81" applyFont="1" applyBorder="1" applyAlignment="1">
      <alignment horizontal="left" vertical="top" wrapText="1"/>
      <protection/>
    </xf>
    <xf numFmtId="43" fontId="7" fillId="0" borderId="36" xfId="54" applyFont="1" applyBorder="1" applyAlignment="1">
      <alignment horizontal="left" vertical="top" wrapText="1"/>
    </xf>
    <xf numFmtId="194" fontId="15" fillId="0" borderId="13" xfId="54" applyNumberFormat="1" applyFont="1" applyBorder="1" applyAlignment="1">
      <alignment/>
    </xf>
    <xf numFmtId="0" fontId="7" fillId="0" borderId="26" xfId="81" applyFont="1" applyBorder="1" applyAlignment="1">
      <alignment horizontal="left" vertical="top" wrapText="1"/>
      <protection/>
    </xf>
    <xf numFmtId="0" fontId="3" fillId="0" borderId="26" xfId="81" applyFont="1" applyBorder="1" applyAlignment="1">
      <alignment horizontal="center" vertical="top" wrapText="1"/>
      <protection/>
    </xf>
    <xf numFmtId="43" fontId="7" fillId="0" borderId="27" xfId="54" applyFont="1" applyBorder="1" applyAlignment="1">
      <alignment horizontal="left" vertical="top" wrapText="1"/>
    </xf>
    <xf numFmtId="43" fontId="7" fillId="0" borderId="32" xfId="54" applyFont="1" applyBorder="1" applyAlignment="1">
      <alignment horizontal="left" vertical="top" wrapText="1"/>
    </xf>
    <xf numFmtId="0" fontId="7" fillId="0" borderId="19" xfId="81" applyFont="1" applyFill="1" applyBorder="1" applyAlignment="1">
      <alignment horizontal="center"/>
      <protection/>
    </xf>
    <xf numFmtId="0" fontId="7" fillId="0" borderId="33" xfId="81" applyFont="1" applyFill="1" applyBorder="1" applyAlignment="1" quotePrefix="1">
      <alignment horizontal="center"/>
      <protection/>
    </xf>
    <xf numFmtId="0" fontId="3" fillId="0" borderId="33" xfId="81" applyFont="1" applyFill="1" applyBorder="1" applyAlignment="1" quotePrefix="1">
      <alignment horizontal="center"/>
      <protection/>
    </xf>
    <xf numFmtId="0" fontId="15" fillId="0" borderId="32" xfId="81" applyFont="1" applyBorder="1">
      <alignment/>
      <protection/>
    </xf>
    <xf numFmtId="0" fontId="3" fillId="0" borderId="34" xfId="81" applyFont="1" applyBorder="1" applyAlignment="1">
      <alignment horizontal="center" vertical="top" wrapText="1"/>
      <protection/>
    </xf>
    <xf numFmtId="0" fontId="7" fillId="0" borderId="20" xfId="81" applyFont="1" applyFill="1" applyBorder="1" applyAlignment="1">
      <alignment horizontal="center"/>
      <protection/>
    </xf>
    <xf numFmtId="0" fontId="7" fillId="0" borderId="37" xfId="81" applyFont="1" applyFill="1" applyBorder="1" applyAlignment="1" quotePrefix="1">
      <alignment horizontal="center"/>
      <protection/>
    </xf>
    <xf numFmtId="0" fontId="15" fillId="0" borderId="20" xfId="81" applyFont="1" applyBorder="1" applyAlignment="1" quotePrefix="1">
      <alignment horizontal="left"/>
      <protection/>
    </xf>
    <xf numFmtId="0" fontId="15" fillId="0" borderId="33" xfId="81" applyFont="1" applyBorder="1" applyAlignment="1">
      <alignment horizontal="left" vertical="top" wrapText="1"/>
      <protection/>
    </xf>
    <xf numFmtId="43" fontId="15" fillId="0" borderId="32" xfId="54" applyFont="1" applyBorder="1" applyAlignment="1">
      <alignment horizontal="left" vertical="top" wrapText="1"/>
    </xf>
    <xf numFmtId="0" fontId="15" fillId="0" borderId="37" xfId="81" applyFont="1" applyBorder="1" applyAlignment="1">
      <alignment horizontal="left" vertical="top" wrapText="1"/>
      <protection/>
    </xf>
    <xf numFmtId="0" fontId="2" fillId="0" borderId="33" xfId="81" applyFont="1" applyBorder="1" applyAlignment="1">
      <alignment horizontal="center" vertical="top" wrapText="1"/>
      <protection/>
    </xf>
    <xf numFmtId="43" fontId="7" fillId="0" borderId="32" xfId="54" applyFont="1" applyBorder="1" applyAlignment="1" applyProtection="1">
      <alignment/>
      <protection hidden="1" locked="0"/>
    </xf>
    <xf numFmtId="0" fontId="7" fillId="0" borderId="25" xfId="83" applyFont="1" applyFill="1" applyBorder="1" applyAlignment="1">
      <alignment horizontal="center"/>
      <protection/>
    </xf>
    <xf numFmtId="0" fontId="7" fillId="0" borderId="26" xfId="83" applyFont="1" applyFill="1" applyBorder="1">
      <alignment/>
      <protection/>
    </xf>
    <xf numFmtId="0" fontId="3" fillId="0" borderId="27" xfId="81" applyFont="1" applyBorder="1" applyAlignment="1">
      <alignment horizontal="center" vertical="top" wrapText="1"/>
      <protection/>
    </xf>
    <xf numFmtId="0" fontId="7" fillId="0" borderId="24" xfId="83" applyFont="1" applyFill="1" applyBorder="1">
      <alignment/>
      <protection/>
    </xf>
    <xf numFmtId="0" fontId="3" fillId="0" borderId="14" xfId="81" applyFont="1" applyBorder="1" applyAlignment="1">
      <alignment horizontal="center" vertical="top" wrapText="1"/>
      <protection/>
    </xf>
    <xf numFmtId="0" fontId="7" fillId="0" borderId="24" xfId="83" applyFont="1" applyBorder="1">
      <alignment/>
      <protection/>
    </xf>
    <xf numFmtId="0" fontId="24" fillId="0" borderId="24" xfId="81" applyFont="1" applyBorder="1" applyAlignment="1">
      <alignment vertical="center"/>
      <protection/>
    </xf>
    <xf numFmtId="43" fontId="7" fillId="0" borderId="14" xfId="54" applyFont="1" applyBorder="1" applyAlignment="1">
      <alignment vertical="center"/>
    </xf>
    <xf numFmtId="0" fontId="3" fillId="0" borderId="14" xfId="81" applyFont="1" applyBorder="1" applyAlignment="1">
      <alignment horizontal="center"/>
      <protection/>
    </xf>
    <xf numFmtId="0" fontId="7" fillId="0" borderId="35" xfId="81" applyFont="1" applyFill="1" applyBorder="1" applyAlignment="1" quotePrefix="1">
      <alignment horizontal="center"/>
      <protection/>
    </xf>
    <xf numFmtId="0" fontId="3" fillId="0" borderId="34" xfId="81" applyFont="1" applyBorder="1" applyAlignment="1">
      <alignment horizontal="center"/>
      <protection/>
    </xf>
    <xf numFmtId="43" fontId="7" fillId="0" borderId="36" xfId="54" applyFont="1" applyBorder="1" applyAlignment="1">
      <alignment/>
    </xf>
    <xf numFmtId="43" fontId="7" fillId="0" borderId="32" xfId="54" applyFont="1" applyBorder="1" applyAlignment="1">
      <alignment vertical="center"/>
    </xf>
    <xf numFmtId="0" fontId="15" fillId="0" borderId="19" xfId="81" applyFont="1" applyFill="1" applyBorder="1" applyAlignment="1">
      <alignment horizontal="left"/>
      <protection/>
    </xf>
    <xf numFmtId="0" fontId="15" fillId="0" borderId="20" xfId="81" applyFont="1" applyBorder="1">
      <alignment/>
      <protection/>
    </xf>
    <xf numFmtId="194" fontId="7" fillId="0" borderId="27" xfId="33" applyFont="1" applyBorder="1" applyAlignment="1">
      <alignment horizontal="left" vertical="top" wrapText="1"/>
    </xf>
    <xf numFmtId="0" fontId="7" fillId="0" borderId="23" xfId="81" applyFont="1" applyBorder="1" applyAlignment="1" quotePrefix="1">
      <alignment horizontal="center" vertical="center"/>
      <protection/>
    </xf>
    <xf numFmtId="0" fontId="3" fillId="0" borderId="24" xfId="81" applyFont="1" applyBorder="1" applyAlignment="1">
      <alignment horizontal="center" wrapText="1"/>
      <protection/>
    </xf>
    <xf numFmtId="194" fontId="7" fillId="0" borderId="0" xfId="33" applyFont="1" applyAlignment="1">
      <alignment/>
    </xf>
    <xf numFmtId="43" fontId="7" fillId="0" borderId="14" xfId="54" applyFont="1" applyBorder="1" applyAlignment="1">
      <alignment vertical="top"/>
    </xf>
    <xf numFmtId="201" fontId="15" fillId="0" borderId="13" xfId="54" applyNumberFormat="1" applyFont="1" applyBorder="1" applyAlignment="1">
      <alignment/>
    </xf>
    <xf numFmtId="43" fontId="15" fillId="0" borderId="0" xfId="54" applyFont="1" applyAlignment="1">
      <alignment/>
    </xf>
    <xf numFmtId="0" fontId="3" fillId="0" borderId="0" xfId="83" applyFont="1" applyAlignment="1">
      <alignment horizontal="center"/>
      <protection/>
    </xf>
    <xf numFmtId="43" fontId="7" fillId="0" borderId="0" xfId="54" applyFont="1" applyAlignment="1">
      <alignment/>
    </xf>
    <xf numFmtId="0" fontId="4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43" fontId="4" fillId="0" borderId="0" xfId="83" applyNumberFormat="1" applyFont="1">
      <alignment/>
      <protection/>
    </xf>
    <xf numFmtId="43" fontId="6" fillId="0" borderId="0" xfId="83" applyNumberFormat="1" applyFont="1">
      <alignment/>
      <protection/>
    </xf>
    <xf numFmtId="0" fontId="3" fillId="0" borderId="0" xfId="83" applyFont="1">
      <alignment/>
      <protection/>
    </xf>
    <xf numFmtId="4" fontId="7" fillId="0" borderId="0" xfId="70" applyNumberFormat="1" applyFont="1" applyBorder="1">
      <alignment/>
      <protection/>
    </xf>
    <xf numFmtId="4" fontId="15" fillId="0" borderId="0" xfId="70" applyNumberFormat="1" applyFont="1" applyBorder="1">
      <alignment/>
      <protection/>
    </xf>
    <xf numFmtId="0" fontId="15" fillId="0" borderId="0" xfId="70" applyFont="1" applyBorder="1" applyAlignment="1">
      <alignment horizontal="center"/>
      <protection/>
    </xf>
    <xf numFmtId="0" fontId="7" fillId="0" borderId="0" xfId="70" applyFont="1" applyBorder="1" applyAlignment="1">
      <alignment horizontal="center"/>
      <protection/>
    </xf>
    <xf numFmtId="0" fontId="7" fillId="0" borderId="0" xfId="70" applyFont="1">
      <alignment/>
      <protection/>
    </xf>
    <xf numFmtId="194" fontId="3" fillId="0" borderId="0" xfId="33" applyFont="1" applyAlignment="1">
      <alignment/>
    </xf>
    <xf numFmtId="194" fontId="15" fillId="0" borderId="0" xfId="33" applyFont="1" applyAlignment="1">
      <alignment/>
    </xf>
    <xf numFmtId="194" fontId="15" fillId="0" borderId="0" xfId="33" applyFont="1" applyAlignment="1">
      <alignment vertical="center"/>
    </xf>
    <xf numFmtId="194" fontId="15" fillId="0" borderId="0" xfId="33" applyFont="1" applyBorder="1" applyAlignment="1">
      <alignment vertical="center"/>
    </xf>
    <xf numFmtId="194" fontId="15" fillId="0" borderId="0" xfId="33" applyFont="1" applyAlignment="1">
      <alignment/>
    </xf>
    <xf numFmtId="194" fontId="4" fillId="0" borderId="0" xfId="33" applyFont="1" applyAlignment="1">
      <alignment/>
    </xf>
    <xf numFmtId="201" fontId="7" fillId="0" borderId="14" xfId="54" applyNumberFormat="1" applyFont="1" applyFill="1" applyBorder="1" applyAlignment="1">
      <alignment/>
    </xf>
    <xf numFmtId="0" fontId="21" fillId="0" borderId="0" xfId="70" applyFont="1" applyBorder="1" applyAlignment="1">
      <alignment horizontal="center" vertical="top"/>
      <protection/>
    </xf>
    <xf numFmtId="4" fontId="21" fillId="0" borderId="0" xfId="70" applyNumberFormat="1" applyFont="1" applyBorder="1" applyAlignment="1">
      <alignment horizontal="center" vertical="top"/>
      <protection/>
    </xf>
    <xf numFmtId="0" fontId="5" fillId="0" borderId="12" xfId="70" applyFont="1" applyBorder="1" applyAlignment="1">
      <alignment horizontal="center" vertical="center"/>
      <protection/>
    </xf>
    <xf numFmtId="0" fontId="5" fillId="0" borderId="12" xfId="70" applyFont="1" applyBorder="1" applyAlignment="1">
      <alignment horizontal="center"/>
      <protection/>
    </xf>
    <xf numFmtId="4" fontId="5" fillId="0" borderId="19" xfId="70" applyNumberFormat="1" applyFont="1" applyBorder="1" applyAlignment="1">
      <alignment horizontal="center"/>
      <protection/>
    </xf>
    <xf numFmtId="4" fontId="5" fillId="0" borderId="20" xfId="70" applyNumberFormat="1" applyFont="1" applyBorder="1" applyAlignment="1">
      <alignment horizontal="center"/>
      <protection/>
    </xf>
    <xf numFmtId="0" fontId="5" fillId="0" borderId="32" xfId="70" applyFont="1" applyBorder="1" applyAlignment="1">
      <alignment horizontal="center" vertical="center"/>
      <protection/>
    </xf>
    <xf numFmtId="4" fontId="5" fillId="0" borderId="32" xfId="70" applyNumberFormat="1" applyFont="1" applyBorder="1" applyAlignment="1">
      <alignment horizontal="center"/>
      <protection/>
    </xf>
    <xf numFmtId="4" fontId="5" fillId="0" borderId="35" xfId="70" applyNumberFormat="1" applyFont="1" applyBorder="1" applyAlignment="1">
      <alignment horizontal="center"/>
      <protection/>
    </xf>
    <xf numFmtId="4" fontId="5" fillId="0" borderId="36" xfId="70" applyNumberFormat="1" applyFont="1" applyBorder="1" applyAlignment="1">
      <alignment horizontal="center"/>
      <protection/>
    </xf>
    <xf numFmtId="4" fontId="5" fillId="0" borderId="12" xfId="70" applyNumberFormat="1" applyFont="1" applyBorder="1">
      <alignment/>
      <protection/>
    </xf>
    <xf numFmtId="43" fontId="5" fillId="0" borderId="17" xfId="54" applyFont="1" applyBorder="1" applyAlignment="1">
      <alignment/>
    </xf>
    <xf numFmtId="0" fontId="5" fillId="0" borderId="19" xfId="70" applyFont="1" applyBorder="1" applyAlignment="1">
      <alignment horizontal="center"/>
      <protection/>
    </xf>
    <xf numFmtId="4" fontId="5" fillId="0" borderId="32" xfId="70" applyNumberFormat="1" applyFont="1" applyBorder="1">
      <alignment/>
      <protection/>
    </xf>
    <xf numFmtId="0" fontId="25" fillId="0" borderId="0" xfId="70" applyFont="1">
      <alignment/>
      <protection/>
    </xf>
    <xf numFmtId="0" fontId="5" fillId="0" borderId="20" xfId="70" applyFont="1" applyBorder="1" applyAlignment="1">
      <alignment horizontal="center"/>
      <protection/>
    </xf>
    <xf numFmtId="4" fontId="5" fillId="0" borderId="32" xfId="54" applyNumberFormat="1" applyFont="1" applyBorder="1" applyAlignment="1">
      <alignment horizontal="right"/>
    </xf>
    <xf numFmtId="0" fontId="5" fillId="0" borderId="20" xfId="70" applyFont="1" applyBorder="1">
      <alignment/>
      <protection/>
    </xf>
    <xf numFmtId="0" fontId="5" fillId="0" borderId="32" xfId="70" applyFont="1" applyBorder="1" applyAlignment="1" quotePrefix="1">
      <alignment horizontal="center"/>
      <protection/>
    </xf>
    <xf numFmtId="4" fontId="5" fillId="0" borderId="32" xfId="33" applyNumberFormat="1" applyFont="1" applyBorder="1" applyAlignment="1">
      <alignment/>
    </xf>
    <xf numFmtId="0" fontId="5" fillId="0" borderId="20" xfId="70" applyFont="1" applyBorder="1" applyAlignment="1" quotePrefix="1">
      <alignment horizontal="center"/>
      <protection/>
    </xf>
    <xf numFmtId="4" fontId="5" fillId="0" borderId="32" xfId="54" applyNumberFormat="1" applyFont="1" applyBorder="1" applyAlignment="1">
      <alignment/>
    </xf>
    <xf numFmtId="0" fontId="5" fillId="0" borderId="32" xfId="70" applyFont="1" applyBorder="1" applyAlignment="1">
      <alignment horizontal="center"/>
      <protection/>
    </xf>
    <xf numFmtId="4" fontId="5" fillId="0" borderId="32" xfId="70" applyNumberFormat="1" applyFont="1" applyBorder="1" applyAlignment="1">
      <alignment horizontal="right"/>
      <protection/>
    </xf>
    <xf numFmtId="0" fontId="5" fillId="0" borderId="32" xfId="70" applyFont="1" applyBorder="1">
      <alignment/>
      <protection/>
    </xf>
    <xf numFmtId="0" fontId="5" fillId="0" borderId="0" xfId="70" applyFont="1" applyBorder="1" applyAlignment="1" quotePrefix="1">
      <alignment horizontal="center"/>
      <protection/>
    </xf>
    <xf numFmtId="0" fontId="5" fillId="0" borderId="0" xfId="70" applyFont="1" applyBorder="1">
      <alignment/>
      <protection/>
    </xf>
    <xf numFmtId="43" fontId="5" fillId="0" borderId="32" xfId="54" applyFont="1" applyBorder="1" applyAlignment="1">
      <alignment horizontal="right"/>
    </xf>
    <xf numFmtId="4" fontId="5" fillId="0" borderId="38" xfId="54" applyNumberFormat="1" applyFont="1" applyBorder="1" applyAlignment="1">
      <alignment horizontal="right"/>
    </xf>
    <xf numFmtId="0" fontId="5" fillId="0" borderId="33" xfId="70" applyFont="1" applyBorder="1" applyAlignment="1">
      <alignment horizontal="center"/>
      <protection/>
    </xf>
    <xf numFmtId="4" fontId="5" fillId="0" borderId="38" xfId="70" applyNumberFormat="1" applyFont="1" applyBorder="1">
      <alignment/>
      <protection/>
    </xf>
    <xf numFmtId="4" fontId="5" fillId="0" borderId="0" xfId="54" applyNumberFormat="1" applyFont="1" applyBorder="1" applyAlignment="1">
      <alignment horizontal="right"/>
    </xf>
    <xf numFmtId="4" fontId="5" fillId="0" borderId="0" xfId="70" applyNumberFormat="1" applyFont="1" applyBorder="1">
      <alignment/>
      <protection/>
    </xf>
    <xf numFmtId="49" fontId="5" fillId="0" borderId="32" xfId="70" applyNumberFormat="1" applyFont="1" applyBorder="1" applyAlignment="1">
      <alignment horizontal="center"/>
      <protection/>
    </xf>
    <xf numFmtId="4" fontId="5" fillId="0" borderId="13" xfId="70" applyNumberFormat="1" applyFont="1" applyBorder="1">
      <alignment/>
      <protection/>
    </xf>
    <xf numFmtId="0" fontId="5" fillId="0" borderId="36" xfId="70" applyFont="1" applyBorder="1" applyAlignment="1">
      <alignment horizontal="center"/>
      <protection/>
    </xf>
    <xf numFmtId="0" fontId="5" fillId="0" borderId="0" xfId="70" applyFont="1" applyBorder="1" applyAlignment="1">
      <alignment horizontal="center"/>
      <protection/>
    </xf>
    <xf numFmtId="0" fontId="25" fillId="0" borderId="0" xfId="70" applyFont="1" applyBorder="1">
      <alignment/>
      <protection/>
    </xf>
    <xf numFmtId="4" fontId="5" fillId="0" borderId="20" xfId="54" applyNumberFormat="1" applyFont="1" applyBorder="1" applyAlignment="1">
      <alignment/>
    </xf>
    <xf numFmtId="4" fontId="5" fillId="0" borderId="32" xfId="54" applyNumberFormat="1" applyFont="1" applyBorder="1" applyAlignment="1">
      <alignment/>
    </xf>
    <xf numFmtId="4" fontId="5" fillId="0" borderId="32" xfId="70" applyNumberFormat="1" applyFont="1" applyBorder="1" quotePrefix="1">
      <alignment/>
      <protection/>
    </xf>
    <xf numFmtId="4" fontId="5" fillId="0" borderId="20" xfId="54" applyNumberFormat="1" applyFont="1" applyBorder="1" applyAlignment="1" quotePrefix="1">
      <alignment horizontal="right"/>
    </xf>
    <xf numFmtId="0" fontId="5" fillId="0" borderId="32" xfId="70" applyFont="1" applyBorder="1" applyAlignment="1">
      <alignment vertical="center"/>
      <protection/>
    </xf>
    <xf numFmtId="0" fontId="3" fillId="0" borderId="32" xfId="70" applyFont="1" applyBorder="1">
      <alignment/>
      <protection/>
    </xf>
    <xf numFmtId="4" fontId="5" fillId="0" borderId="38" xfId="54" applyNumberFormat="1" applyFont="1" applyBorder="1" applyAlignment="1">
      <alignment horizontal="right" vertical="center"/>
    </xf>
    <xf numFmtId="4" fontId="5" fillId="0" borderId="38" xfId="70" applyNumberFormat="1" applyFont="1" applyBorder="1" applyAlignment="1">
      <alignment vertical="center"/>
      <protection/>
    </xf>
    <xf numFmtId="0" fontId="5" fillId="0" borderId="0" xfId="70" applyFont="1" applyAlignment="1">
      <alignment vertical="center"/>
      <protection/>
    </xf>
    <xf numFmtId="4" fontId="5" fillId="0" borderId="0" xfId="54" applyNumberFormat="1" applyFont="1" applyBorder="1" applyAlignment="1">
      <alignment horizontal="right" vertical="center"/>
    </xf>
    <xf numFmtId="4" fontId="5" fillId="0" borderId="32" xfId="54" applyNumberFormat="1" applyFont="1" applyBorder="1" applyAlignment="1">
      <alignment horizontal="right" vertical="center"/>
    </xf>
    <xf numFmtId="4" fontId="5" fillId="0" borderId="32" xfId="70" applyNumberFormat="1" applyFont="1" applyBorder="1" applyAlignment="1">
      <alignment vertical="center"/>
      <protection/>
    </xf>
    <xf numFmtId="4" fontId="5" fillId="0" borderId="18" xfId="70" applyNumberFormat="1" applyFont="1" applyBorder="1">
      <alignment/>
      <protection/>
    </xf>
    <xf numFmtId="4" fontId="5" fillId="0" borderId="39" xfId="70" applyNumberFormat="1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/>
      <protection/>
    </xf>
    <xf numFmtId="0" fontId="5" fillId="0" borderId="17" xfId="70" applyFont="1" applyBorder="1" applyAlignment="1">
      <alignment vertical="center"/>
      <protection/>
    </xf>
    <xf numFmtId="4" fontId="5" fillId="0" borderId="19" xfId="70" applyNumberFormat="1" applyFont="1" applyBorder="1" applyAlignment="1">
      <alignment horizontal="center" vertical="center"/>
      <protection/>
    </xf>
    <xf numFmtId="0" fontId="5" fillId="0" borderId="0" xfId="70" applyFont="1" applyAlignment="1">
      <alignment horizontal="center" vertical="center"/>
      <protection/>
    </xf>
    <xf numFmtId="4" fontId="5" fillId="0" borderId="36" xfId="70" applyNumberFormat="1" applyFont="1" applyBorder="1" applyAlignment="1">
      <alignment horizontal="center" vertical="center"/>
      <protection/>
    </xf>
    <xf numFmtId="4" fontId="5" fillId="0" borderId="32" xfId="70" applyNumberFormat="1" applyFont="1" applyBorder="1" applyAlignment="1">
      <alignment horizontal="center" vertical="center"/>
      <protection/>
    </xf>
    <xf numFmtId="0" fontId="5" fillId="0" borderId="18" xfId="70" applyFont="1" applyBorder="1">
      <alignment/>
      <protection/>
    </xf>
    <xf numFmtId="4" fontId="5" fillId="0" borderId="33" xfId="70" applyNumberFormat="1" applyFont="1" applyBorder="1">
      <alignment/>
      <protection/>
    </xf>
    <xf numFmtId="4" fontId="5" fillId="0" borderId="32" xfId="70" applyNumberFormat="1" applyFont="1" applyBorder="1" applyAlignment="1" quotePrefix="1">
      <alignment horizontal="right"/>
      <protection/>
    </xf>
    <xf numFmtId="4" fontId="5" fillId="0" borderId="0" xfId="70" applyNumberFormat="1" applyFont="1">
      <alignment/>
      <protection/>
    </xf>
    <xf numFmtId="0" fontId="5" fillId="0" borderId="0" xfId="70" applyFont="1" applyAlignment="1">
      <alignment horizontal="left"/>
      <protection/>
    </xf>
    <xf numFmtId="4" fontId="5" fillId="0" borderId="0" xfId="70" applyNumberFormat="1" applyFont="1" applyAlignment="1">
      <alignment horizontal="left"/>
      <protection/>
    </xf>
    <xf numFmtId="4" fontId="5" fillId="0" borderId="0" xfId="70" applyNumberFormat="1" applyFont="1" applyFill="1">
      <alignment/>
      <protection/>
    </xf>
    <xf numFmtId="4" fontId="5" fillId="0" borderId="0" xfId="70" applyNumberFormat="1" applyFont="1" applyAlignment="1">
      <alignment horizontal="right"/>
      <protection/>
    </xf>
    <xf numFmtId="0" fontId="7" fillId="0" borderId="32" xfId="70" applyFont="1" applyBorder="1">
      <alignment/>
      <protection/>
    </xf>
    <xf numFmtId="0" fontId="7" fillId="0" borderId="11" xfId="80" applyFont="1" applyBorder="1">
      <alignment/>
      <protection/>
    </xf>
    <xf numFmtId="0" fontId="3" fillId="0" borderId="14" xfId="0" applyFont="1" applyBorder="1" applyAlignment="1">
      <alignment vertical="top" wrapText="1"/>
    </xf>
    <xf numFmtId="43" fontId="3" fillId="0" borderId="14" xfId="35" applyNumberFormat="1" applyFont="1" applyBorder="1" applyAlignment="1">
      <alignment horizontal="center" vertical="top" wrapText="1"/>
    </xf>
    <xf numFmtId="43" fontId="3" fillId="0" borderId="14" xfId="33" applyNumberFormat="1" applyFont="1" applyBorder="1" applyAlignment="1">
      <alignment horizontal="center" vertical="center"/>
    </xf>
    <xf numFmtId="0" fontId="3" fillId="0" borderId="14" xfId="71" applyFont="1" applyBorder="1" applyAlignment="1">
      <alignment vertical="top"/>
      <protection/>
    </xf>
    <xf numFmtId="0" fontId="3" fillId="0" borderId="40" xfId="81" applyFont="1" applyBorder="1" applyAlignment="1">
      <alignment horizontal="center" vertical="top" wrapText="1"/>
      <protection/>
    </xf>
    <xf numFmtId="43" fontId="7" fillId="0" borderId="41" xfId="54" applyFont="1" applyBorder="1" applyAlignment="1">
      <alignment horizontal="left" vertical="top" wrapText="1"/>
    </xf>
    <xf numFmtId="0" fontId="7" fillId="0" borderId="28" xfId="81" applyFont="1" applyBorder="1" applyAlignment="1" quotePrefix="1">
      <alignment horizontal="center"/>
      <protection/>
    </xf>
    <xf numFmtId="0" fontId="7" fillId="0" borderId="29" xfId="81" applyFont="1" applyBorder="1" applyAlignment="1">
      <alignment horizontal="left" vertical="top" wrapText="1"/>
      <protection/>
    </xf>
    <xf numFmtId="0" fontId="3" fillId="0" borderId="29" xfId="81" applyFont="1" applyBorder="1" applyAlignment="1">
      <alignment horizontal="center" vertical="top" wrapText="1"/>
      <protection/>
    </xf>
    <xf numFmtId="43" fontId="7" fillId="0" borderId="30" xfId="54" applyFont="1" applyBorder="1" applyAlignment="1">
      <alignment horizontal="left" vertical="top" wrapText="1"/>
    </xf>
    <xf numFmtId="0" fontId="3" fillId="0" borderId="30" xfId="0" applyFont="1" applyBorder="1" applyAlignment="1">
      <alignment vertical="center" wrapText="1"/>
    </xf>
    <xf numFmtId="49" fontId="3" fillId="0" borderId="11" xfId="80" applyNumberFormat="1" applyFont="1" applyBorder="1" applyAlignment="1">
      <alignment horizontal="right"/>
      <protection/>
    </xf>
    <xf numFmtId="0" fontId="7" fillId="0" borderId="0" xfId="70" applyFont="1" applyBorder="1">
      <alignment/>
      <protection/>
    </xf>
    <xf numFmtId="43" fontId="2" fillId="0" borderId="0" xfId="55" applyNumberFormat="1" applyFont="1" applyBorder="1" applyAlignment="1">
      <alignment horizontal="center"/>
    </xf>
    <xf numFmtId="43" fontId="3" fillId="0" borderId="0" xfId="55" applyFont="1" applyAlignment="1">
      <alignment/>
    </xf>
    <xf numFmtId="0" fontId="7" fillId="0" borderId="20" xfId="81" applyFont="1" applyBorder="1" applyAlignment="1" quotePrefix="1">
      <alignment horizontal="center" vertical="center"/>
      <protection/>
    </xf>
    <xf numFmtId="43" fontId="3" fillId="0" borderId="17" xfId="54" applyFont="1" applyBorder="1" applyAlignment="1">
      <alignment/>
    </xf>
    <xf numFmtId="43" fontId="3" fillId="0" borderId="0" xfId="55" applyFont="1" applyBorder="1" applyAlignment="1">
      <alignment horizontal="right"/>
    </xf>
    <xf numFmtId="4" fontId="5" fillId="0" borderId="32" xfId="54" applyNumberFormat="1" applyFont="1" applyBorder="1" applyAlignment="1">
      <alignment vertical="center"/>
    </xf>
    <xf numFmtId="0" fontId="7" fillId="0" borderId="36" xfId="71" applyFont="1" applyBorder="1" applyAlignment="1">
      <alignment horizontal="center"/>
      <protection/>
    </xf>
    <xf numFmtId="43" fontId="3" fillId="0" borderId="14" xfId="33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36" xfId="70" applyFont="1" applyBorder="1" applyAlignment="1">
      <alignment horizontal="center" vertical="center"/>
      <protection/>
    </xf>
    <xf numFmtId="0" fontId="21" fillId="0" borderId="0" xfId="70" applyFont="1" applyBorder="1" applyAlignment="1">
      <alignment horizontal="center" vertical="center"/>
      <protection/>
    </xf>
    <xf numFmtId="43" fontId="4" fillId="0" borderId="0" xfId="54" applyFont="1" applyAlignment="1">
      <alignment/>
    </xf>
    <xf numFmtId="0" fontId="4" fillId="0" borderId="0" xfId="70" applyFont="1">
      <alignment/>
      <protection/>
    </xf>
    <xf numFmtId="194" fontId="5" fillId="0" borderId="0" xfId="33" applyFont="1" applyAlignment="1">
      <alignment/>
    </xf>
    <xf numFmtId="0" fontId="21" fillId="0" borderId="13" xfId="70" applyFont="1" applyBorder="1" applyAlignment="1">
      <alignment horizontal="center"/>
      <protection/>
    </xf>
    <xf numFmtId="4" fontId="21" fillId="0" borderId="13" xfId="70" applyNumberFormat="1" applyFont="1" applyBorder="1" applyAlignment="1">
      <alignment horizontal="center"/>
      <protection/>
    </xf>
    <xf numFmtId="43" fontId="4" fillId="0" borderId="0" xfId="54" applyFont="1" applyAlignment="1">
      <alignment horizontal="center"/>
    </xf>
    <xf numFmtId="0" fontId="4" fillId="0" borderId="0" xfId="70" applyFont="1" applyAlignment="1">
      <alignment horizontal="center"/>
      <protection/>
    </xf>
    <xf numFmtId="0" fontId="5" fillId="0" borderId="20" xfId="70" applyFont="1" applyBorder="1" applyAlignment="1">
      <alignment horizontal="left"/>
      <protection/>
    </xf>
    <xf numFmtId="0" fontId="5" fillId="0" borderId="32" xfId="70" applyFont="1" applyBorder="1" applyAlignment="1" quotePrefix="1">
      <alignment horizontal="center" vertical="center"/>
      <protection/>
    </xf>
    <xf numFmtId="194" fontId="4" fillId="0" borderId="0" xfId="33" applyFont="1" applyAlignment="1">
      <alignment vertical="center"/>
    </xf>
    <xf numFmtId="4" fontId="4" fillId="0" borderId="0" xfId="70" applyNumberFormat="1" applyFont="1" applyAlignment="1">
      <alignment vertical="center"/>
      <protection/>
    </xf>
    <xf numFmtId="4" fontId="5" fillId="0" borderId="0" xfId="70" applyNumberFormat="1" applyFont="1" applyAlignment="1">
      <alignment vertical="center"/>
      <protection/>
    </xf>
    <xf numFmtId="194" fontId="5" fillId="0" borderId="0" xfId="33" applyFont="1" applyAlignment="1">
      <alignment vertical="center"/>
    </xf>
    <xf numFmtId="0" fontId="5" fillId="0" borderId="33" xfId="70" applyFont="1" applyBorder="1" applyAlignment="1">
      <alignment vertical="center"/>
      <protection/>
    </xf>
    <xf numFmtId="0" fontId="5" fillId="0" borderId="20" xfId="70" applyFont="1" applyBorder="1" applyAlignment="1">
      <alignment vertical="center"/>
      <protection/>
    </xf>
    <xf numFmtId="43" fontId="4" fillId="0" borderId="0" xfId="54" applyFont="1" applyAlignment="1">
      <alignment vertical="center"/>
    </xf>
    <xf numFmtId="49" fontId="5" fillId="0" borderId="32" xfId="70" applyNumberFormat="1" applyFont="1" applyBorder="1" applyAlignment="1">
      <alignment horizontal="center" vertical="center"/>
      <protection/>
    </xf>
    <xf numFmtId="0" fontId="5" fillId="0" borderId="35" xfId="70" applyFont="1" applyBorder="1" applyAlignment="1">
      <alignment vertical="center"/>
      <protection/>
    </xf>
    <xf numFmtId="0" fontId="5" fillId="0" borderId="34" xfId="70" applyFont="1" applyBorder="1" applyAlignment="1">
      <alignment vertical="center"/>
      <protection/>
    </xf>
    <xf numFmtId="4" fontId="5" fillId="0" borderId="33" xfId="70" applyNumberFormat="1" applyFont="1" applyBorder="1" applyAlignment="1">
      <alignment vertical="center"/>
      <protection/>
    </xf>
    <xf numFmtId="0" fontId="5" fillId="0" borderId="39" xfId="70" applyFont="1" applyBorder="1">
      <alignment/>
      <protection/>
    </xf>
    <xf numFmtId="0" fontId="5" fillId="0" borderId="42" xfId="70" applyFont="1" applyBorder="1">
      <alignment/>
      <protection/>
    </xf>
    <xf numFmtId="0" fontId="5" fillId="0" borderId="13" xfId="70" applyFont="1" applyBorder="1">
      <alignment/>
      <protection/>
    </xf>
    <xf numFmtId="4" fontId="5" fillId="0" borderId="13" xfId="54" applyNumberFormat="1" applyFont="1" applyBorder="1" applyAlignment="1">
      <alignment horizontal="right"/>
    </xf>
    <xf numFmtId="43" fontId="5" fillId="0" borderId="0" xfId="70" applyNumberFormat="1" applyFont="1" applyAlignment="1">
      <alignment vertical="center"/>
      <protection/>
    </xf>
    <xf numFmtId="4" fontId="21" fillId="0" borderId="0" xfId="54" applyNumberFormat="1" applyFont="1" applyBorder="1" applyAlignment="1">
      <alignment horizontal="right"/>
    </xf>
    <xf numFmtId="43" fontId="6" fillId="0" borderId="0" xfId="54" applyFont="1" applyBorder="1" applyAlignment="1">
      <alignment horizontal="right"/>
    </xf>
    <xf numFmtId="49" fontId="3" fillId="0" borderId="0" xfId="51" applyNumberFormat="1" applyFont="1" applyAlignment="1">
      <alignment horizontal="left"/>
    </xf>
    <xf numFmtId="0" fontId="3" fillId="0" borderId="0" xfId="71" applyFont="1" applyAlignment="1">
      <alignment horizontal="left"/>
      <protection/>
    </xf>
    <xf numFmtId="4" fontId="3" fillId="0" borderId="0" xfId="71" applyNumberFormat="1" applyFont="1" applyAlignment="1">
      <alignment horizontal="left"/>
      <protection/>
    </xf>
    <xf numFmtId="43" fontId="3" fillId="0" borderId="0" xfId="51" applyFont="1" applyAlignment="1">
      <alignment horizontal="left"/>
    </xf>
    <xf numFmtId="4" fontId="3" fillId="0" borderId="0" xfId="70" applyNumberFormat="1" applyFont="1" applyAlignment="1">
      <alignment horizontal="left"/>
      <protection/>
    </xf>
    <xf numFmtId="4" fontId="7" fillId="0" borderId="0" xfId="70" applyNumberFormat="1" applyFont="1">
      <alignment/>
      <protection/>
    </xf>
    <xf numFmtId="0" fontId="8" fillId="0" borderId="27" xfId="71" applyFont="1" applyBorder="1">
      <alignment/>
      <protection/>
    </xf>
    <xf numFmtId="43" fontId="3" fillId="0" borderId="27" xfId="51" applyFont="1" applyBorder="1" applyAlignment="1">
      <alignment/>
    </xf>
    <xf numFmtId="0" fontId="3" fillId="0" borderId="27" xfId="71" applyFont="1" applyBorder="1">
      <alignment/>
      <protection/>
    </xf>
    <xf numFmtId="0" fontId="3" fillId="0" borderId="32" xfId="0" applyFont="1" applyBorder="1" applyAlignment="1">
      <alignment vertical="top" wrapText="1"/>
    </xf>
    <xf numFmtId="43" fontId="3" fillId="0" borderId="32" xfId="33" applyNumberFormat="1" applyFont="1" applyBorder="1" applyAlignment="1">
      <alignment horizontal="center" vertical="top" wrapText="1"/>
    </xf>
    <xf numFmtId="43" fontId="3" fillId="0" borderId="32" xfId="51" applyFont="1" applyBorder="1" applyAlignment="1">
      <alignment vertical="top"/>
    </xf>
    <xf numFmtId="0" fontId="3" fillId="0" borderId="32" xfId="71" applyFont="1" applyBorder="1" applyAlignment="1">
      <alignment vertical="top"/>
      <protection/>
    </xf>
    <xf numFmtId="43" fontId="3" fillId="0" borderId="32" xfId="51" applyFont="1" applyBorder="1" applyAlignment="1">
      <alignment/>
    </xf>
    <xf numFmtId="0" fontId="3" fillId="0" borderId="32" xfId="71" applyFont="1" applyBorder="1">
      <alignment/>
      <protection/>
    </xf>
    <xf numFmtId="194" fontId="85" fillId="0" borderId="0" xfId="33" applyFont="1" applyFill="1" applyBorder="1" applyAlignment="1">
      <alignment/>
    </xf>
    <xf numFmtId="4" fontId="85" fillId="0" borderId="0" xfId="70" applyNumberFormat="1" applyFont="1" applyFill="1" applyBorder="1">
      <alignment/>
      <protection/>
    </xf>
    <xf numFmtId="43" fontId="86" fillId="0" borderId="0" xfId="54" applyFont="1" applyBorder="1" applyAlignment="1">
      <alignment/>
    </xf>
    <xf numFmtId="43" fontId="87" fillId="0" borderId="18" xfId="54" applyNumberFormat="1" applyFont="1" applyBorder="1" applyAlignment="1">
      <alignment horizontal="center"/>
    </xf>
    <xf numFmtId="194" fontId="7" fillId="0" borderId="0" xfId="33" applyFont="1" applyAlignment="1">
      <alignment vertical="center"/>
    </xf>
    <xf numFmtId="0" fontId="5" fillId="0" borderId="18" xfId="70" applyFont="1" applyBorder="1" applyAlignment="1" quotePrefix="1">
      <alignment horizontal="center" vertical="center"/>
      <protection/>
    </xf>
    <xf numFmtId="0" fontId="5" fillId="0" borderId="0" xfId="70" applyFont="1" applyBorder="1" applyAlignment="1" quotePrefix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33" borderId="43" xfId="0" applyNumberFormat="1" applyFont="1" applyFill="1" applyBorder="1" applyAlignment="1">
      <alignment vertical="top" wrapText="1"/>
    </xf>
    <xf numFmtId="0" fontId="26" fillId="33" borderId="44" xfId="0" applyNumberFormat="1" applyFont="1" applyFill="1" applyBorder="1" applyAlignment="1">
      <alignment vertical="top" wrapText="1"/>
    </xf>
    <xf numFmtId="0" fontId="26" fillId="33" borderId="45" xfId="0" applyNumberFormat="1" applyFont="1" applyFill="1" applyBorder="1" applyAlignment="1">
      <alignment vertical="top" wrapText="1"/>
    </xf>
    <xf numFmtId="0" fontId="26" fillId="33" borderId="46" xfId="0" applyNumberFormat="1" applyFont="1" applyFill="1" applyBorder="1" applyAlignment="1">
      <alignment vertical="top" wrapText="1"/>
    </xf>
    <xf numFmtId="0" fontId="26" fillId="33" borderId="0" xfId="0" applyNumberFormat="1" applyFont="1" applyFill="1" applyBorder="1" applyAlignment="1">
      <alignment vertical="top" wrapText="1"/>
    </xf>
    <xf numFmtId="0" fontId="26" fillId="33" borderId="47" xfId="0" applyNumberFormat="1" applyFont="1" applyFill="1" applyBorder="1" applyAlignment="1">
      <alignment vertical="top" wrapText="1"/>
    </xf>
    <xf numFmtId="0" fontId="88" fillId="33" borderId="48" xfId="0" applyNumberFormat="1" applyFont="1" applyFill="1" applyBorder="1" applyAlignment="1">
      <alignment horizontal="center" vertical="center" wrapText="1" readingOrder="1"/>
    </xf>
    <xf numFmtId="0" fontId="26" fillId="33" borderId="49" xfId="0" applyNumberFormat="1" applyFont="1" applyFill="1" applyBorder="1" applyAlignment="1">
      <alignment vertical="top" wrapText="1"/>
    </xf>
    <xf numFmtId="0" fontId="26" fillId="33" borderId="50" xfId="0" applyNumberFormat="1" applyFont="1" applyFill="1" applyBorder="1" applyAlignment="1">
      <alignment vertical="top" wrapText="1"/>
    </xf>
    <xf numFmtId="0" fontId="26" fillId="33" borderId="51" xfId="0" applyNumberFormat="1" applyFont="1" applyFill="1" applyBorder="1" applyAlignment="1">
      <alignment vertical="top" wrapText="1"/>
    </xf>
    <xf numFmtId="0" fontId="88" fillId="34" borderId="52" xfId="0" applyNumberFormat="1" applyFont="1" applyFill="1" applyBorder="1" applyAlignment="1">
      <alignment vertical="top" wrapText="1" readingOrder="1"/>
    </xf>
    <xf numFmtId="201" fontId="89" fillId="0" borderId="53" xfId="0" applyNumberFormat="1" applyFont="1" applyFill="1" applyBorder="1" applyAlignment="1">
      <alignment horizontal="right" vertical="center" wrapText="1" readingOrder="1"/>
    </xf>
    <xf numFmtId="201" fontId="90" fillId="0" borderId="53" xfId="0" applyNumberFormat="1" applyFont="1" applyFill="1" applyBorder="1" applyAlignment="1">
      <alignment vertical="top" wrapText="1" readingOrder="1"/>
    </xf>
    <xf numFmtId="0" fontId="91" fillId="0" borderId="0" xfId="0" applyNumberFormat="1" applyFont="1" applyFill="1" applyBorder="1" applyAlignment="1">
      <alignment vertical="top" wrapText="1" readingOrder="1"/>
    </xf>
    <xf numFmtId="0" fontId="0" fillId="0" borderId="0" xfId="0" applyFont="1" applyFill="1" applyBorder="1" applyAlignment="1">
      <alignment/>
    </xf>
    <xf numFmtId="0" fontId="0" fillId="35" borderId="43" xfId="0" applyFont="1" applyFill="1" applyBorder="1" applyAlignment="1" applyProtection="1">
      <alignment vertical="top" wrapText="1"/>
      <protection locked="0"/>
    </xf>
    <xf numFmtId="0" fontId="0" fillId="35" borderId="44" xfId="0" applyFont="1" applyFill="1" applyBorder="1" applyAlignment="1" applyProtection="1">
      <alignment vertical="top" wrapText="1"/>
      <protection locked="0"/>
    </xf>
    <xf numFmtId="0" fontId="0" fillId="35" borderId="45" xfId="0" applyFont="1" applyFill="1" applyBorder="1" applyAlignment="1" applyProtection="1">
      <alignment vertical="top" wrapText="1"/>
      <protection locked="0"/>
    </xf>
    <xf numFmtId="0" fontId="0" fillId="35" borderId="46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47" xfId="0" applyFont="1" applyFill="1" applyBorder="1" applyAlignment="1" applyProtection="1">
      <alignment vertical="top" wrapText="1"/>
      <protection locked="0"/>
    </xf>
    <xf numFmtId="0" fontId="88" fillId="35" borderId="48" xfId="0" applyFont="1" applyFill="1" applyBorder="1" applyAlignment="1" applyProtection="1">
      <alignment horizontal="center" vertical="center" wrapText="1" readingOrder="1"/>
      <protection locked="0"/>
    </xf>
    <xf numFmtId="0" fontId="0" fillId="35" borderId="49" xfId="0" applyFont="1" applyFill="1" applyBorder="1" applyAlignment="1" applyProtection="1">
      <alignment vertical="top" wrapText="1"/>
      <protection locked="0"/>
    </xf>
    <xf numFmtId="0" fontId="0" fillId="35" borderId="50" xfId="0" applyFont="1" applyFill="1" applyBorder="1" applyAlignment="1" applyProtection="1">
      <alignment vertical="top" wrapText="1"/>
      <protection locked="0"/>
    </xf>
    <xf numFmtId="0" fontId="0" fillId="35" borderId="51" xfId="0" applyFont="1" applyFill="1" applyBorder="1" applyAlignment="1" applyProtection="1">
      <alignment vertical="top" wrapText="1"/>
      <protection locked="0"/>
    </xf>
    <xf numFmtId="0" fontId="92" fillId="35" borderId="48" xfId="0" applyFont="1" applyFill="1" applyBorder="1" applyAlignment="1" applyProtection="1">
      <alignment horizontal="center" vertical="center" wrapText="1" readingOrder="1"/>
      <protection locked="0"/>
    </xf>
    <xf numFmtId="0" fontId="92" fillId="36" borderId="52" xfId="0" applyFont="1" applyFill="1" applyBorder="1" applyAlignment="1" applyProtection="1">
      <alignment vertical="top" wrapText="1" readingOrder="1"/>
      <protection locked="0"/>
    </xf>
    <xf numFmtId="0" fontId="92" fillId="0" borderId="52" xfId="0" applyFont="1" applyFill="1" applyBorder="1" applyAlignment="1" applyProtection="1">
      <alignment vertical="top" wrapText="1" readingOrder="1"/>
      <protection locked="0"/>
    </xf>
    <xf numFmtId="201" fontId="92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201" fontId="89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0" fontId="93" fillId="37" borderId="53" xfId="0" applyFont="1" applyFill="1" applyBorder="1" applyAlignment="1" applyProtection="1">
      <alignment vertical="top" wrapText="1" readingOrder="1"/>
      <protection locked="0"/>
    </xf>
    <xf numFmtId="0" fontId="88" fillId="35" borderId="45" xfId="0" applyFont="1" applyFill="1" applyBorder="1" applyAlignment="1" applyProtection="1">
      <alignment horizontal="left" vertical="center" wrapText="1" readingOrder="1"/>
      <protection locked="0"/>
    </xf>
    <xf numFmtId="0" fontId="88" fillId="36" borderId="52" xfId="0" applyFont="1" applyFill="1" applyBorder="1" applyAlignment="1" applyProtection="1">
      <alignment vertical="top" wrapText="1" readingOrder="1"/>
      <protection locked="0"/>
    </xf>
    <xf numFmtId="203" fontId="92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203" fontId="89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203" fontId="90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5" borderId="54" xfId="0" applyFont="1" applyFill="1" applyBorder="1" applyAlignment="1" applyProtection="1">
      <alignment vertical="top" wrapText="1"/>
      <protection locked="0"/>
    </xf>
    <xf numFmtId="0" fontId="0" fillId="35" borderId="55" xfId="0" applyFont="1" applyFill="1" applyBorder="1" applyAlignment="1" applyProtection="1">
      <alignment vertical="top" wrapText="1"/>
      <protection locked="0"/>
    </xf>
    <xf numFmtId="0" fontId="0" fillId="35" borderId="56" xfId="0" applyFont="1" applyFill="1" applyBorder="1" applyAlignment="1" applyProtection="1">
      <alignment vertical="top" wrapText="1"/>
      <protection locked="0"/>
    </xf>
    <xf numFmtId="0" fontId="0" fillId="35" borderId="57" xfId="0" applyFont="1" applyFill="1" applyBorder="1" applyAlignment="1" applyProtection="1">
      <alignment vertical="top" wrapText="1"/>
      <protection locked="0"/>
    </xf>
    <xf numFmtId="0" fontId="0" fillId="35" borderId="58" xfId="0" applyFont="1" applyFill="1" applyBorder="1" applyAlignment="1" applyProtection="1">
      <alignment vertical="top" wrapText="1"/>
      <protection locked="0"/>
    </xf>
    <xf numFmtId="0" fontId="0" fillId="35" borderId="59" xfId="0" applyFont="1" applyFill="1" applyBorder="1" applyAlignment="1" applyProtection="1">
      <alignment vertical="top" wrapText="1"/>
      <protection locked="0"/>
    </xf>
    <xf numFmtId="0" fontId="0" fillId="35" borderId="60" xfId="0" applyFont="1" applyFill="1" applyBorder="1" applyAlignment="1" applyProtection="1">
      <alignment vertical="top" wrapText="1"/>
      <protection locked="0"/>
    </xf>
    <xf numFmtId="0" fontId="94" fillId="0" borderId="61" xfId="0" applyFont="1" applyFill="1" applyBorder="1" applyAlignment="1" applyProtection="1">
      <alignment horizontal="right" vertical="center" wrapText="1" readingOrder="1"/>
      <protection locked="0"/>
    </xf>
    <xf numFmtId="0" fontId="95" fillId="0" borderId="61" xfId="0" applyFont="1" applyFill="1" applyBorder="1" applyAlignment="1" applyProtection="1">
      <alignment horizontal="right" vertical="center" wrapText="1" readingOrder="1"/>
      <protection locked="0"/>
    </xf>
    <xf numFmtId="0" fontId="92" fillId="35" borderId="48" xfId="0" applyFont="1" applyFill="1" applyBorder="1" applyAlignment="1" applyProtection="1">
      <alignment horizontal="center" vertical="center" wrapText="1" readingOrder="1"/>
      <protection locked="0"/>
    </xf>
    <xf numFmtId="0" fontId="88" fillId="35" borderId="48" xfId="0" applyFont="1" applyFill="1" applyBorder="1" applyAlignment="1" applyProtection="1">
      <alignment horizontal="center" vertical="center" wrapText="1" readingOrder="1"/>
      <protection locked="0"/>
    </xf>
    <xf numFmtId="203" fontId="90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203" fontId="92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203" fontId="89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194" fontId="3" fillId="0" borderId="16" xfId="33" applyFont="1" applyBorder="1" applyAlignment="1">
      <alignment/>
    </xf>
    <xf numFmtId="4" fontId="5" fillId="0" borderId="39" xfId="70" applyNumberFormat="1" applyFont="1" applyBorder="1" applyAlignment="1">
      <alignment horizontal="center"/>
      <protection/>
    </xf>
    <xf numFmtId="4" fontId="5" fillId="0" borderId="42" xfId="70" applyNumberFormat="1" applyFont="1" applyBorder="1" applyAlignment="1">
      <alignment horizontal="center"/>
      <protection/>
    </xf>
    <xf numFmtId="4" fontId="5" fillId="0" borderId="31" xfId="70" applyNumberFormat="1" applyFont="1" applyBorder="1" applyAlignment="1">
      <alignment horizontal="center"/>
      <protection/>
    </xf>
    <xf numFmtId="0" fontId="5" fillId="0" borderId="12" xfId="70" applyFont="1" applyBorder="1" applyAlignment="1">
      <alignment horizontal="center" vertical="center"/>
      <protection/>
    </xf>
    <xf numFmtId="0" fontId="5" fillId="0" borderId="32" xfId="70" applyFont="1" applyBorder="1" applyAlignment="1">
      <alignment horizontal="center" vertical="center"/>
      <protection/>
    </xf>
    <xf numFmtId="0" fontId="5" fillId="0" borderId="36" xfId="70" applyFont="1" applyBorder="1" applyAlignment="1">
      <alignment horizontal="center" vertical="center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32" xfId="70" applyFont="1" applyBorder="1" applyAlignment="1">
      <alignment horizontal="center" vertical="center" wrapText="1"/>
      <protection/>
    </xf>
    <xf numFmtId="0" fontId="5" fillId="0" borderId="36" xfId="70" applyFont="1" applyBorder="1" applyAlignment="1">
      <alignment horizontal="center" vertical="center" wrapText="1"/>
      <protection/>
    </xf>
    <xf numFmtId="4" fontId="21" fillId="0" borderId="0" xfId="70" applyNumberFormat="1" applyFont="1" applyAlignment="1">
      <alignment horizontal="center" vertical="center"/>
      <protection/>
    </xf>
    <xf numFmtId="0" fontId="21" fillId="0" borderId="0" xfId="70" applyFont="1" applyAlignment="1">
      <alignment horizontal="center" vertical="center"/>
      <protection/>
    </xf>
    <xf numFmtId="0" fontId="21" fillId="0" borderId="0" xfId="70" applyFont="1" applyBorder="1" applyAlignment="1">
      <alignment horizontal="center" vertical="top"/>
      <protection/>
    </xf>
    <xf numFmtId="0" fontId="5" fillId="0" borderId="0" xfId="70" applyFont="1" applyBorder="1" applyAlignment="1" quotePrefix="1">
      <alignment horizontal="center" vertical="center"/>
      <protection/>
    </xf>
    <xf numFmtId="0" fontId="21" fillId="0" borderId="39" xfId="70" applyFont="1" applyBorder="1" applyAlignment="1">
      <alignment horizontal="center"/>
      <protection/>
    </xf>
    <xf numFmtId="0" fontId="21" fillId="0" borderId="31" xfId="70" applyFont="1" applyBorder="1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1" fillId="0" borderId="0" xfId="70" applyFont="1" applyBorder="1" applyAlignment="1">
      <alignment horizontal="center" vertical="center"/>
      <protection/>
    </xf>
    <xf numFmtId="0" fontId="15" fillId="0" borderId="39" xfId="81" applyFont="1" applyFill="1" applyBorder="1" applyAlignment="1">
      <alignment horizontal="center"/>
      <protection/>
    </xf>
    <xf numFmtId="0" fontId="15" fillId="0" borderId="31" xfId="81" applyFont="1" applyFill="1" applyBorder="1" applyAlignment="1" quotePrefix="1">
      <alignment horizontal="center"/>
      <protection/>
    </xf>
    <xf numFmtId="0" fontId="2" fillId="0" borderId="39" xfId="81" applyFont="1" applyBorder="1" applyAlignment="1">
      <alignment horizontal="center"/>
      <protection/>
    </xf>
    <xf numFmtId="0" fontId="2" fillId="0" borderId="31" xfId="81" applyFont="1" applyBorder="1" applyAlignment="1">
      <alignment horizontal="center"/>
      <protection/>
    </xf>
    <xf numFmtId="0" fontId="2" fillId="0" borderId="0" xfId="70" applyFont="1" applyAlignment="1">
      <alignment horizontal="center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Border="1" applyAlignment="1">
      <alignment horizontal="center" vertical="center"/>
      <protection/>
    </xf>
    <xf numFmtId="0" fontId="2" fillId="0" borderId="0" xfId="71" applyFont="1" applyAlignment="1">
      <alignment horizontal="center"/>
      <protection/>
    </xf>
    <xf numFmtId="43" fontId="6" fillId="0" borderId="13" xfId="51" applyFont="1" applyBorder="1" applyAlignment="1">
      <alignment horizontal="center"/>
    </xf>
    <xf numFmtId="0" fontId="7" fillId="0" borderId="13" xfId="71" applyFont="1" applyBorder="1" applyAlignment="1">
      <alignment horizontal="center" vertical="center"/>
      <protection/>
    </xf>
    <xf numFmtId="0" fontId="3" fillId="0" borderId="13" xfId="71" applyFont="1" applyBorder="1" applyAlignment="1">
      <alignment horizontal="center" vertical="center"/>
      <protection/>
    </xf>
    <xf numFmtId="43" fontId="3" fillId="0" borderId="12" xfId="51" applyFont="1" applyBorder="1" applyAlignment="1">
      <alignment horizontal="center" vertical="center" wrapText="1"/>
    </xf>
    <xf numFmtId="43" fontId="3" fillId="0" borderId="36" xfId="51" applyFont="1" applyBorder="1" applyAlignment="1">
      <alignment horizontal="center" vertical="center" wrapText="1"/>
    </xf>
    <xf numFmtId="49" fontId="13" fillId="0" borderId="20" xfId="82" applyNumberFormat="1" applyFont="1" applyBorder="1" applyAlignment="1">
      <alignment horizontal="center" vertical="center"/>
      <protection/>
    </xf>
    <xf numFmtId="49" fontId="13" fillId="0" borderId="0" xfId="82" applyNumberFormat="1" applyFont="1" applyBorder="1" applyAlignment="1">
      <alignment horizontal="center" vertical="center"/>
      <protection/>
    </xf>
    <xf numFmtId="49" fontId="14" fillId="0" borderId="0" xfId="82" applyNumberFormat="1" applyFont="1" applyBorder="1" applyAlignment="1">
      <alignment horizontal="center" vertical="center"/>
      <protection/>
    </xf>
    <xf numFmtId="49" fontId="14" fillId="0" borderId="33" xfId="82" applyNumberFormat="1" applyFont="1" applyBorder="1" applyAlignment="1">
      <alignment horizontal="center" vertical="center"/>
      <protection/>
    </xf>
    <xf numFmtId="49" fontId="14" fillId="0" borderId="18" xfId="82" applyNumberFormat="1" applyFont="1" applyBorder="1" applyAlignment="1">
      <alignment horizontal="center" vertical="center"/>
      <protection/>
    </xf>
    <xf numFmtId="49" fontId="14" fillId="0" borderId="34" xfId="82" applyNumberFormat="1" applyFont="1" applyBorder="1" applyAlignment="1">
      <alignment horizontal="center" vertical="center"/>
      <protection/>
    </xf>
    <xf numFmtId="49" fontId="14" fillId="0" borderId="20" xfId="82" applyNumberFormat="1" applyFont="1" applyBorder="1" applyAlignment="1">
      <alignment horizontal="center" vertical="center"/>
      <protection/>
    </xf>
    <xf numFmtId="49" fontId="14" fillId="0" borderId="35" xfId="82" applyNumberFormat="1" applyFont="1" applyBorder="1" applyAlignment="1">
      <alignment horizontal="center" vertical="center"/>
      <protection/>
    </xf>
    <xf numFmtId="49" fontId="3" fillId="0" borderId="0" xfId="82" applyNumberFormat="1" applyFont="1" applyBorder="1" applyAlignment="1">
      <alignment horizontal="left"/>
      <protection/>
    </xf>
    <xf numFmtId="49" fontId="3" fillId="0" borderId="33" xfId="82" applyNumberFormat="1" applyFont="1" applyBorder="1" applyAlignment="1">
      <alignment horizontal="left"/>
      <protection/>
    </xf>
    <xf numFmtId="49" fontId="3" fillId="0" borderId="20" xfId="82" applyNumberFormat="1" applyFont="1" applyBorder="1" applyAlignment="1">
      <alignment horizontal="left"/>
      <protection/>
    </xf>
    <xf numFmtId="49" fontId="3" fillId="0" borderId="18" xfId="82" applyNumberFormat="1" applyFont="1" applyBorder="1" applyAlignment="1">
      <alignment horizontal="left"/>
      <protection/>
    </xf>
    <xf numFmtId="49" fontId="3" fillId="0" borderId="34" xfId="82" applyNumberFormat="1" applyFont="1" applyBorder="1" applyAlignment="1">
      <alignment horizontal="left"/>
      <protection/>
    </xf>
    <xf numFmtId="49" fontId="3" fillId="0" borderId="35" xfId="82" applyNumberFormat="1" applyFont="1" applyBorder="1" applyAlignment="1">
      <alignment horizontal="left"/>
      <protection/>
    </xf>
    <xf numFmtId="0" fontId="0" fillId="0" borderId="44" xfId="0" applyFont="1" applyFill="1" applyBorder="1" applyAlignment="1" applyProtection="1">
      <alignment vertical="top" wrapText="1"/>
      <protection locked="0"/>
    </xf>
    <xf numFmtId="0" fontId="96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>
      <alignment/>
    </xf>
    <xf numFmtId="0" fontId="88" fillId="35" borderId="62" xfId="0" applyFont="1" applyFill="1" applyBorder="1" applyAlignment="1" applyProtection="1">
      <alignment horizontal="center" vertical="center" wrapText="1" readingOrder="1"/>
      <protection locked="0"/>
    </xf>
    <xf numFmtId="0" fontId="0" fillId="0" borderId="45" xfId="0" applyFont="1" applyFill="1" applyBorder="1" applyAlignment="1" applyProtection="1">
      <alignment vertical="top" wrapText="1"/>
      <protection locked="0"/>
    </xf>
    <xf numFmtId="0" fontId="0" fillId="35" borderId="63" xfId="0" applyFont="1" applyFill="1" applyBorder="1" applyAlignment="1" applyProtection="1">
      <alignment vertical="top" wrapText="1"/>
      <protection locked="0"/>
    </xf>
    <xf numFmtId="0" fontId="0" fillId="0" borderId="64" xfId="0" applyFont="1" applyFill="1" applyBorder="1" applyAlignment="1" applyProtection="1">
      <alignment vertical="top" wrapText="1"/>
      <protection locked="0"/>
    </xf>
    <xf numFmtId="0" fontId="0" fillId="35" borderId="65" xfId="0" applyFont="1" applyFill="1" applyBorder="1" applyAlignment="1" applyProtection="1">
      <alignment vertical="top" wrapText="1"/>
      <protection locked="0"/>
    </xf>
    <xf numFmtId="0" fontId="88" fillId="35" borderId="53" xfId="0" applyFont="1" applyFill="1" applyBorder="1" applyAlignment="1" applyProtection="1">
      <alignment horizontal="center" vertical="center" wrapText="1" readingOrder="1"/>
      <protection locked="0"/>
    </xf>
    <xf numFmtId="0" fontId="0" fillId="35" borderId="66" xfId="0" applyFont="1" applyFill="1" applyBorder="1" applyAlignment="1" applyProtection="1">
      <alignment vertical="top" wrapText="1"/>
      <protection locked="0"/>
    </xf>
    <xf numFmtId="0" fontId="0" fillId="35" borderId="67" xfId="0" applyFont="1" applyFill="1" applyBorder="1" applyAlignment="1" applyProtection="1">
      <alignment vertical="top" wrapText="1"/>
      <protection locked="0"/>
    </xf>
    <xf numFmtId="0" fontId="88" fillId="35" borderId="0" xfId="0" applyFont="1" applyFill="1" applyBorder="1" applyAlignment="1" applyProtection="1">
      <alignment horizontal="left" vertical="center" wrapText="1" readingOrder="1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88" fillId="35" borderId="48" xfId="0" applyFont="1" applyFill="1" applyBorder="1" applyAlignment="1" applyProtection="1">
      <alignment horizontal="center" vertical="center" wrapText="1" readingOrder="1"/>
      <protection locked="0"/>
    </xf>
    <xf numFmtId="0" fontId="0" fillId="0" borderId="68" xfId="0" applyFont="1" applyFill="1" applyBorder="1" applyAlignment="1" applyProtection="1">
      <alignment vertical="top" wrapText="1"/>
      <protection locked="0"/>
    </xf>
    <xf numFmtId="0" fontId="92" fillId="35" borderId="62" xfId="0" applyFont="1" applyFill="1" applyBorder="1" applyAlignment="1" applyProtection="1">
      <alignment horizontal="center" vertical="center" wrapText="1" readingOrder="1"/>
      <protection locked="0"/>
    </xf>
    <xf numFmtId="0" fontId="0" fillId="35" borderId="46" xfId="0" applyFont="1" applyFill="1" applyBorder="1" applyAlignment="1" applyProtection="1">
      <alignment vertical="top" wrapText="1"/>
      <protection locked="0"/>
    </xf>
    <xf numFmtId="0" fontId="88" fillId="35" borderId="46" xfId="0" applyFont="1" applyFill="1" applyBorder="1" applyAlignment="1" applyProtection="1">
      <alignment horizontal="left" wrapText="1" readingOrder="1"/>
      <protection locked="0"/>
    </xf>
    <xf numFmtId="0" fontId="93" fillId="37" borderId="53" xfId="0" applyFont="1" applyFill="1" applyBorder="1" applyAlignment="1" applyProtection="1">
      <alignment vertical="top" wrapText="1" readingOrder="1"/>
      <protection locked="0"/>
    </xf>
    <xf numFmtId="0" fontId="0" fillId="37" borderId="66" xfId="0" applyFont="1" applyFill="1" applyBorder="1" applyAlignment="1" applyProtection="1">
      <alignment vertical="top" wrapText="1"/>
      <protection locked="0"/>
    </xf>
    <xf numFmtId="0" fontId="0" fillId="37" borderId="67" xfId="0" applyFont="1" applyFill="1" applyBorder="1" applyAlignment="1" applyProtection="1">
      <alignment vertical="top" wrapText="1"/>
      <protection locked="0"/>
    </xf>
    <xf numFmtId="0" fontId="92" fillId="0" borderId="69" xfId="0" applyFont="1" applyFill="1" applyBorder="1" applyAlignment="1" applyProtection="1">
      <alignment vertical="top" wrapText="1" readingOrder="1"/>
      <protection locked="0"/>
    </xf>
    <xf numFmtId="0" fontId="0" fillId="0" borderId="46" xfId="0" applyFont="1" applyFill="1" applyBorder="1" applyAlignment="1" applyProtection="1">
      <alignment vertical="top" wrapText="1"/>
      <protection locked="0"/>
    </xf>
    <xf numFmtId="0" fontId="0" fillId="0" borderId="49" xfId="0" applyFont="1" applyFill="1" applyBorder="1" applyAlignment="1" applyProtection="1">
      <alignment vertical="top" wrapText="1"/>
      <protection locked="0"/>
    </xf>
    <xf numFmtId="0" fontId="92" fillId="0" borderId="70" xfId="0" applyFont="1" applyFill="1" applyBorder="1" applyAlignment="1" applyProtection="1">
      <alignment horizontal="right" vertical="top" wrapText="1" readingOrder="1"/>
      <protection locked="0"/>
    </xf>
    <xf numFmtId="0" fontId="0" fillId="0" borderId="47" xfId="0" applyFont="1" applyFill="1" applyBorder="1" applyAlignment="1" applyProtection="1">
      <alignment vertical="top" wrapText="1"/>
      <protection locked="0"/>
    </xf>
    <xf numFmtId="0" fontId="0" fillId="0" borderId="50" xfId="0" applyFont="1" applyFill="1" applyBorder="1" applyAlignment="1" applyProtection="1">
      <alignment vertical="top" wrapText="1"/>
      <protection locked="0"/>
    </xf>
    <xf numFmtId="0" fontId="0" fillId="0" borderId="51" xfId="0" applyFont="1" applyFill="1" applyBorder="1" applyAlignment="1" applyProtection="1">
      <alignment vertical="top" wrapText="1"/>
      <protection locked="0"/>
    </xf>
    <xf numFmtId="0" fontId="92" fillId="0" borderId="71" xfId="0" applyFont="1" applyFill="1" applyBorder="1" applyAlignment="1" applyProtection="1">
      <alignment horizontal="right" vertical="top" wrapText="1" readingOrder="1"/>
      <protection locked="0"/>
    </xf>
    <xf numFmtId="0" fontId="0" fillId="0" borderId="72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vertical="top" wrapText="1"/>
      <protection locked="0"/>
    </xf>
    <xf numFmtId="0" fontId="92" fillId="0" borderId="53" xfId="0" applyFont="1" applyFill="1" applyBorder="1" applyAlignment="1" applyProtection="1">
      <alignment vertical="top" wrapText="1" readingOrder="1"/>
      <protection locked="0"/>
    </xf>
    <xf numFmtId="0" fontId="89" fillId="0" borderId="53" xfId="0" applyFont="1" applyFill="1" applyBorder="1" applyAlignment="1" applyProtection="1">
      <alignment horizontal="right" vertical="center" wrapText="1" readingOrder="1"/>
      <protection locked="0"/>
    </xf>
    <xf numFmtId="0" fontId="97" fillId="0" borderId="0" xfId="0" applyNumberFormat="1" applyFont="1" applyFill="1" applyBorder="1" applyAlignment="1">
      <alignment horizontal="center" vertical="center" wrapText="1" readingOrder="1"/>
    </xf>
    <xf numFmtId="0" fontId="98" fillId="0" borderId="0" xfId="0" applyNumberFormat="1" applyFont="1" applyFill="1" applyBorder="1" applyAlignment="1">
      <alignment horizontal="center" vertical="center" wrapText="1" readingOrder="1"/>
    </xf>
    <xf numFmtId="0" fontId="88" fillId="33" borderId="44" xfId="0" applyNumberFormat="1" applyFont="1" applyFill="1" applyBorder="1" applyAlignment="1">
      <alignment horizontal="left" vertical="center" wrapText="1" readingOrder="1"/>
    </xf>
    <xf numFmtId="0" fontId="26" fillId="33" borderId="44" xfId="0" applyNumberFormat="1" applyFont="1" applyFill="1" applyBorder="1" applyAlignment="1">
      <alignment vertical="top" wrapText="1"/>
    </xf>
    <xf numFmtId="0" fontId="88" fillId="33" borderId="62" xfId="0" applyNumberFormat="1" applyFont="1" applyFill="1" applyBorder="1" applyAlignment="1">
      <alignment horizontal="center" vertical="center" wrapText="1" readingOrder="1"/>
    </xf>
    <xf numFmtId="0" fontId="26" fillId="33" borderId="65" xfId="0" applyNumberFormat="1" applyFont="1" applyFill="1" applyBorder="1" applyAlignment="1">
      <alignment vertical="top" wrapText="1"/>
    </xf>
    <xf numFmtId="0" fontId="88" fillId="33" borderId="53" xfId="0" applyNumberFormat="1" applyFont="1" applyFill="1" applyBorder="1" applyAlignment="1">
      <alignment horizontal="center" vertical="center" wrapText="1" readingOrder="1"/>
    </xf>
    <xf numFmtId="0" fontId="26" fillId="33" borderId="66" xfId="0" applyNumberFormat="1" applyFont="1" applyFill="1" applyBorder="1" applyAlignment="1">
      <alignment vertical="top" wrapText="1"/>
    </xf>
    <xf numFmtId="0" fontId="26" fillId="33" borderId="67" xfId="0" applyNumberFormat="1" applyFont="1" applyFill="1" applyBorder="1" applyAlignment="1">
      <alignment vertical="top" wrapText="1"/>
    </xf>
    <xf numFmtId="0" fontId="92" fillId="33" borderId="62" xfId="0" applyNumberFormat="1" applyFont="1" applyFill="1" applyBorder="1" applyAlignment="1">
      <alignment horizontal="center" vertical="center" wrapText="1" readingOrder="1"/>
    </xf>
    <xf numFmtId="0" fontId="88" fillId="33" borderId="46" xfId="0" applyNumberFormat="1" applyFont="1" applyFill="1" applyBorder="1" applyAlignment="1">
      <alignment horizontal="left" wrapText="1" readingOrder="1"/>
    </xf>
    <xf numFmtId="0" fontId="26" fillId="33" borderId="0" xfId="0" applyNumberFormat="1" applyFont="1" applyFill="1" applyBorder="1" applyAlignment="1">
      <alignment vertical="top" wrapText="1"/>
    </xf>
    <xf numFmtId="0" fontId="26" fillId="33" borderId="46" xfId="0" applyNumberFormat="1" applyFont="1" applyFill="1" applyBorder="1" applyAlignment="1">
      <alignment vertical="top" wrapText="1"/>
    </xf>
    <xf numFmtId="0" fontId="92" fillId="33" borderId="48" xfId="0" applyNumberFormat="1" applyFont="1" applyFill="1" applyBorder="1" applyAlignment="1">
      <alignment horizontal="center" vertical="center" wrapText="1" readingOrder="1"/>
    </xf>
    <xf numFmtId="0" fontId="90" fillId="0" borderId="53" xfId="0" applyNumberFormat="1" applyFont="1" applyFill="1" applyBorder="1" applyAlignment="1">
      <alignment horizontal="right" vertical="top" wrapText="1" readingOrder="1"/>
    </xf>
    <xf numFmtId="0" fontId="26" fillId="0" borderId="72" xfId="0" applyNumberFormat="1" applyFont="1" applyFill="1" applyBorder="1" applyAlignment="1">
      <alignment vertical="top" wrapText="1"/>
    </xf>
    <xf numFmtId="0" fontId="26" fillId="0" borderId="70" xfId="0" applyNumberFormat="1" applyFont="1" applyFill="1" applyBorder="1" applyAlignment="1">
      <alignment vertical="top" wrapText="1"/>
    </xf>
    <xf numFmtId="0" fontId="93" fillId="38" borderId="53" xfId="0" applyNumberFormat="1" applyFont="1" applyFill="1" applyBorder="1" applyAlignment="1">
      <alignment vertical="top" wrapText="1" readingOrder="1"/>
    </xf>
    <xf numFmtId="0" fontId="26" fillId="38" borderId="66" xfId="0" applyNumberFormat="1" applyFont="1" applyFill="1" applyBorder="1" applyAlignment="1">
      <alignment vertical="top" wrapText="1"/>
    </xf>
    <xf numFmtId="0" fontId="26" fillId="38" borderId="67" xfId="0" applyNumberFormat="1" applyFont="1" applyFill="1" applyBorder="1" applyAlignment="1">
      <alignment vertical="top" wrapText="1"/>
    </xf>
    <xf numFmtId="0" fontId="92" fillId="0" borderId="69" xfId="0" applyNumberFormat="1" applyFont="1" applyFill="1" applyBorder="1" applyAlignment="1">
      <alignment vertical="top" wrapText="1" readingOrder="1"/>
    </xf>
    <xf numFmtId="0" fontId="26" fillId="0" borderId="49" xfId="0" applyNumberFormat="1" applyFont="1" applyFill="1" applyBorder="1" applyAlignment="1">
      <alignment vertical="top" wrapText="1"/>
    </xf>
    <xf numFmtId="0" fontId="92" fillId="0" borderId="70" xfId="0" applyNumberFormat="1" applyFont="1" applyFill="1" applyBorder="1" applyAlignment="1">
      <alignment horizontal="right" vertical="top" wrapText="1" readingOrder="1"/>
    </xf>
    <xf numFmtId="0" fontId="26" fillId="0" borderId="45" xfId="0" applyNumberFormat="1" applyFont="1" applyFill="1" applyBorder="1" applyAlignment="1">
      <alignment vertical="top" wrapText="1"/>
    </xf>
    <xf numFmtId="0" fontId="26" fillId="0" borderId="50" xfId="0" applyNumberFormat="1" applyFont="1" applyFill="1" applyBorder="1" applyAlignment="1">
      <alignment vertical="top" wrapText="1"/>
    </xf>
    <xf numFmtId="0" fontId="26" fillId="0" borderId="51" xfId="0" applyNumberFormat="1" applyFont="1" applyFill="1" applyBorder="1" applyAlignment="1">
      <alignment vertical="top" wrapText="1"/>
    </xf>
    <xf numFmtId="0" fontId="92" fillId="0" borderId="52" xfId="0" applyNumberFormat="1" applyFont="1" applyFill="1" applyBorder="1" applyAlignment="1">
      <alignment vertical="top" wrapText="1" readingOrder="1"/>
    </xf>
    <xf numFmtId="0" fontId="26" fillId="0" borderId="73" xfId="0" applyNumberFormat="1" applyFont="1" applyFill="1" applyBorder="1" applyAlignment="1">
      <alignment vertical="top" wrapText="1"/>
    </xf>
    <xf numFmtId="0" fontId="92" fillId="0" borderId="71" xfId="0" applyNumberFormat="1" applyFont="1" applyFill="1" applyBorder="1" applyAlignment="1">
      <alignment horizontal="right" vertical="top" wrapText="1" readingOrder="1"/>
    </xf>
    <xf numFmtId="0" fontId="89" fillId="0" borderId="53" xfId="0" applyNumberFormat="1" applyFont="1" applyFill="1" applyBorder="1" applyAlignment="1">
      <alignment horizontal="right" vertical="center" wrapText="1" readingOrder="1"/>
    </xf>
    <xf numFmtId="0" fontId="15" fillId="0" borderId="0" xfId="68" applyFont="1" applyAlignment="1">
      <alignment horizontal="center"/>
      <protection/>
    </xf>
    <xf numFmtId="0" fontId="15" fillId="0" borderId="0" xfId="68" applyFont="1" applyBorder="1" applyAlignment="1">
      <alignment horizontal="center"/>
      <protection/>
    </xf>
    <xf numFmtId="0" fontId="2" fillId="0" borderId="74" xfId="68" applyFont="1" applyBorder="1" applyAlignment="1">
      <alignment horizontal="left"/>
      <protection/>
    </xf>
    <xf numFmtId="0" fontId="2" fillId="0" borderId="75" xfId="68" applyFont="1" applyBorder="1" applyAlignment="1">
      <alignment horizontal="left"/>
      <protection/>
    </xf>
    <xf numFmtId="0" fontId="2" fillId="0" borderId="76" xfId="68" applyFont="1" applyBorder="1" applyAlignment="1">
      <alignment horizontal="left"/>
      <protection/>
    </xf>
    <xf numFmtId="0" fontId="2" fillId="0" borderId="77" xfId="68" applyFont="1" applyBorder="1" applyAlignment="1">
      <alignment horizontal="left"/>
      <protection/>
    </xf>
    <xf numFmtId="0" fontId="2" fillId="0" borderId="78" xfId="68" applyFont="1" applyBorder="1" applyAlignment="1">
      <alignment horizontal="left"/>
      <protection/>
    </xf>
    <xf numFmtId="0" fontId="2" fillId="0" borderId="79" xfId="68" applyFont="1" applyBorder="1" applyAlignment="1">
      <alignment horizontal="left"/>
      <protection/>
    </xf>
    <xf numFmtId="49" fontId="7" fillId="0" borderId="13" xfId="68" applyNumberFormat="1" applyFont="1" applyBorder="1" applyAlignment="1">
      <alignment horizontal="center"/>
      <protection/>
    </xf>
    <xf numFmtId="0" fontId="7" fillId="0" borderId="13" xfId="68" applyFont="1" applyBorder="1" applyAlignment="1">
      <alignment horizontal="center" vertical="center" wrapText="1"/>
      <protection/>
    </xf>
    <xf numFmtId="49" fontId="7" fillId="0" borderId="13" xfId="68" applyNumberFormat="1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horizontal="center" vertical="center" wrapText="1"/>
      <protection/>
    </xf>
    <xf numFmtId="0" fontId="0" fillId="0" borderId="80" xfId="0" applyFont="1" applyFill="1" applyBorder="1" applyAlignment="1" applyProtection="1">
      <alignment vertical="top" wrapText="1"/>
      <protection locked="0"/>
    </xf>
    <xf numFmtId="0" fontId="0" fillId="0" borderId="81" xfId="0" applyFont="1" applyFill="1" applyBorder="1" applyAlignment="1" applyProtection="1">
      <alignment vertical="top" wrapText="1"/>
      <protection locked="0"/>
    </xf>
    <xf numFmtId="0" fontId="0" fillId="35" borderId="49" xfId="0" applyFont="1" applyFill="1" applyBorder="1" applyAlignment="1" applyProtection="1">
      <alignment vertical="top" wrapText="1"/>
      <protection locked="0"/>
    </xf>
    <xf numFmtId="0" fontId="0" fillId="35" borderId="50" xfId="0" applyFont="1" applyFill="1" applyBorder="1" applyAlignment="1" applyProtection="1">
      <alignment vertical="top" wrapText="1"/>
      <protection locked="0"/>
    </xf>
    <xf numFmtId="0" fontId="92" fillId="0" borderId="52" xfId="0" applyFont="1" applyFill="1" applyBorder="1" applyAlignment="1" applyProtection="1">
      <alignment vertical="top" wrapText="1" readingOrder="1"/>
      <protection locked="0"/>
    </xf>
    <xf numFmtId="0" fontId="0" fillId="0" borderId="73" xfId="0" applyFont="1" applyFill="1" applyBorder="1" applyAlignment="1" applyProtection="1">
      <alignment vertical="top" wrapText="1"/>
      <protection locked="0"/>
    </xf>
    <xf numFmtId="0" fontId="90" fillId="36" borderId="53" xfId="0" applyFont="1" applyFill="1" applyBorder="1" applyAlignment="1" applyProtection="1">
      <alignment horizontal="right" vertical="top" wrapText="1" readingOrder="1"/>
      <protection locked="0"/>
    </xf>
    <xf numFmtId="0" fontId="95" fillId="35" borderId="61" xfId="0" applyFont="1" applyFill="1" applyBorder="1" applyAlignment="1" applyProtection="1">
      <alignment horizontal="center" vertical="top" wrapText="1" readingOrder="1"/>
      <protection locked="0"/>
    </xf>
    <xf numFmtId="0" fontId="0" fillId="0" borderId="56" xfId="0" applyFont="1" applyFill="1" applyBorder="1" applyAlignment="1" applyProtection="1">
      <alignment vertical="top" wrapText="1"/>
      <protection locked="0"/>
    </xf>
    <xf numFmtId="0" fontId="0" fillId="35" borderId="82" xfId="0" applyFont="1" applyFill="1" applyBorder="1" applyAlignment="1" applyProtection="1">
      <alignment vertical="top" wrapText="1"/>
      <protection locked="0"/>
    </xf>
    <xf numFmtId="0" fontId="0" fillId="0" borderId="57" xfId="0" applyFont="1" applyFill="1" applyBorder="1" applyAlignment="1" applyProtection="1">
      <alignment vertical="top" wrapText="1"/>
      <protection locked="0"/>
    </xf>
    <xf numFmtId="0" fontId="0" fillId="35" borderId="58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95" fillId="0" borderId="61" xfId="0" applyFont="1" applyFill="1" applyBorder="1" applyAlignment="1" applyProtection="1">
      <alignment horizontal="right" vertical="top" wrapText="1" readingOrder="1"/>
      <protection locked="0"/>
    </xf>
    <xf numFmtId="0" fontId="0" fillId="0" borderId="83" xfId="0" applyFont="1" applyFill="1" applyBorder="1" applyAlignment="1" applyProtection="1">
      <alignment vertical="top" wrapText="1"/>
      <protection locked="0"/>
    </xf>
    <xf numFmtId="0" fontId="0" fillId="0" borderId="84" xfId="0" applyFont="1" applyFill="1" applyBorder="1" applyAlignment="1" applyProtection="1">
      <alignment vertical="top" wrapText="1"/>
      <protection locked="0"/>
    </xf>
    <xf numFmtId="0" fontId="96" fillId="36" borderId="0" xfId="0" applyFont="1" applyFill="1" applyBorder="1" applyAlignment="1" applyProtection="1">
      <alignment horizontal="center" vertical="center" wrapText="1" readingOrder="1"/>
      <protection locked="0"/>
    </xf>
    <xf numFmtId="0" fontId="95" fillId="35" borderId="55" xfId="0" applyFont="1" applyFill="1" applyBorder="1" applyAlignment="1" applyProtection="1">
      <alignment vertical="top" wrapText="1" readingOrder="1"/>
      <protection locked="0"/>
    </xf>
    <xf numFmtId="0" fontId="0" fillId="0" borderId="55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35" borderId="85" xfId="0" applyFont="1" applyFill="1" applyBorder="1" applyAlignment="1" applyProtection="1">
      <alignment vertical="top" wrapText="1"/>
      <protection locked="0"/>
    </xf>
    <xf numFmtId="0" fontId="0" fillId="35" borderId="86" xfId="0" applyFont="1" applyFill="1" applyBorder="1" applyAlignment="1" applyProtection="1">
      <alignment vertical="top" wrapText="1"/>
      <protection locked="0"/>
    </xf>
    <xf numFmtId="0" fontId="95" fillId="35" borderId="82" xfId="0" applyFont="1" applyFill="1" applyBorder="1" applyAlignment="1" applyProtection="1">
      <alignment vertical="top" wrapText="1" readingOrder="1"/>
      <protection locked="0"/>
    </xf>
    <xf numFmtId="0" fontId="94" fillId="0" borderId="87" xfId="0" applyFont="1" applyFill="1" applyBorder="1" applyAlignment="1" applyProtection="1">
      <alignment vertical="top" wrapText="1" readingOrder="1"/>
      <protection locked="0"/>
    </xf>
    <xf numFmtId="0" fontId="0" fillId="0" borderId="82" xfId="0" applyFont="1" applyFill="1" applyBorder="1" applyAlignment="1" applyProtection="1">
      <alignment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94" fillId="0" borderId="84" xfId="0" applyFont="1" applyFill="1" applyBorder="1" applyAlignment="1" applyProtection="1">
      <alignment horizontal="right" vertical="top" wrapText="1" readingOrder="1"/>
      <protection locked="0"/>
    </xf>
    <xf numFmtId="0" fontId="94" fillId="0" borderId="61" xfId="0" applyFont="1" applyFill="1" applyBorder="1" applyAlignment="1" applyProtection="1">
      <alignment vertical="top" wrapText="1" readingOrder="1"/>
      <protection locked="0"/>
    </xf>
    <xf numFmtId="0" fontId="94" fillId="0" borderId="61" xfId="0" applyFont="1" applyFill="1" applyBorder="1" applyAlignment="1" applyProtection="1">
      <alignment horizontal="center" vertical="center" wrapText="1" readingOrder="1"/>
      <protection locked="0"/>
    </xf>
    <xf numFmtId="0" fontId="94" fillId="0" borderId="61" xfId="0" applyFont="1" applyFill="1" applyBorder="1" applyAlignment="1" applyProtection="1">
      <alignment horizontal="right" vertical="center" wrapText="1" readingOrder="1"/>
      <protection locked="0"/>
    </xf>
    <xf numFmtId="0" fontId="95" fillId="0" borderId="61" xfId="0" applyFont="1" applyFill="1" applyBorder="1" applyAlignment="1" applyProtection="1">
      <alignment horizontal="right" vertical="center" wrapText="1" readingOrder="1"/>
      <protection locked="0"/>
    </xf>
    <xf numFmtId="0" fontId="2" fillId="0" borderId="10" xfId="80" applyFont="1" applyBorder="1" applyAlignment="1">
      <alignment horizontal="center"/>
      <protection/>
    </xf>
    <xf numFmtId="0" fontId="96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96" fillId="36" borderId="0" xfId="0" applyFont="1" applyFill="1" applyBorder="1" applyAlignment="1" applyProtection="1">
      <alignment horizontal="center" vertical="center" wrapText="1" readingOrder="1"/>
      <protection locked="0"/>
    </xf>
    <xf numFmtId="0" fontId="60" fillId="0" borderId="0" xfId="0" applyFont="1" applyFill="1" applyBorder="1" applyAlignment="1" applyProtection="1">
      <alignment vertical="top" wrapText="1"/>
      <protection locked="0"/>
    </xf>
    <xf numFmtId="0" fontId="60" fillId="37" borderId="0" xfId="0" applyFont="1" applyFill="1" applyBorder="1" applyAlignment="1" applyProtection="1">
      <alignment vertical="top" wrapText="1"/>
      <protection locked="0"/>
    </xf>
    <xf numFmtId="0" fontId="60" fillId="0" borderId="0" xfId="0" applyFont="1" applyFill="1" applyBorder="1" applyAlignment="1">
      <alignment/>
    </xf>
  </cellXfs>
  <cellStyles count="8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5" xfId="36"/>
    <cellStyle name="Comma 6" xfId="37"/>
    <cellStyle name="Currency" xfId="38"/>
    <cellStyle name="Currency [0]" xfId="39"/>
    <cellStyle name="Normal 2" xfId="40"/>
    <cellStyle name="Normal 5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เครื่องหมายจุลภาค 2 2" xfId="47"/>
    <cellStyle name="เครื่องหมายจุลภาค 2 3" xfId="48"/>
    <cellStyle name="เครื่องหมายจุลภาค 3" xfId="49"/>
    <cellStyle name="เครื่องหมายจุลภาค 3 2" xfId="50"/>
    <cellStyle name="เครื่องหมายจุลภาค 3 2 2" xfId="51"/>
    <cellStyle name="เครื่องหมายจุลภาค 3 2 2 2" xfId="52"/>
    <cellStyle name="เครื่องหมายจุลภาค 3 2 3" xfId="53"/>
    <cellStyle name="เครื่องหมายจุลภาค 4" xfId="54"/>
    <cellStyle name="เครื่องหมายจุลภาค 4 2" xfId="55"/>
    <cellStyle name="เครื่องหมายจุลภาค 5" xfId="56"/>
    <cellStyle name="เครื่องหมายจุลภาค 5 2" xfId="57"/>
    <cellStyle name="เครื่องหมายจุลภาค 6" xfId="58"/>
    <cellStyle name="เครื่องหมายจุลภาค 6 2" xfId="59"/>
    <cellStyle name="เครื่องหมายจุลภาค 7" xfId="60"/>
    <cellStyle name="เครื่องหมายจุลภาค 8" xfId="61"/>
    <cellStyle name="เครื่องหมายจุลภาค_30 ก.ย.55" xfId="62"/>
    <cellStyle name="ชื่อเรื่อง" xfId="63"/>
    <cellStyle name="เซลล์ตรวจสอบ" xfId="64"/>
    <cellStyle name="เซลล์ที่มีการเชื่อมโยง" xfId="65"/>
    <cellStyle name="ดี" xfId="66"/>
    <cellStyle name="ปกติ 2" xfId="67"/>
    <cellStyle name="ปกติ 2 2" xfId="68"/>
    <cellStyle name="ปกติ 2 3" xfId="69"/>
    <cellStyle name="ปกติ 3" xfId="70"/>
    <cellStyle name="ปกติ 3 2" xfId="71"/>
    <cellStyle name="ปกติ 3 2 2" xfId="72"/>
    <cellStyle name="ปกติ 3 3" xfId="73"/>
    <cellStyle name="ปกติ 4" xfId="74"/>
    <cellStyle name="ปกติ 5" xfId="75"/>
    <cellStyle name="ปกติ 6" xfId="76"/>
    <cellStyle name="ปกติ 6 2" xfId="77"/>
    <cellStyle name="ปกติ 7" xfId="78"/>
    <cellStyle name="ปกติ 8" xfId="79"/>
    <cellStyle name="ปกติ_30 ก.ย.55" xfId="80"/>
    <cellStyle name="ปกติ_Sheet1" xfId="81"/>
    <cellStyle name="ปกติ_งบกระทบยอดเงินฝากธนาคาร" xfId="82"/>
    <cellStyle name="ปกติ_หมายเหตุ 1 รายรับจริง" xfId="83"/>
    <cellStyle name="ป้อนค่า" xfId="84"/>
    <cellStyle name="ปานกลาง" xfId="85"/>
    <cellStyle name="ผลรวม" xfId="86"/>
    <cellStyle name="แย่" xfId="87"/>
    <cellStyle name="ส่วนที่ถูกเน้น1" xfId="88"/>
    <cellStyle name="ส่วนที่ถูกเน้น2" xfId="89"/>
    <cellStyle name="ส่วนที่ถูกเน้น3" xfId="90"/>
    <cellStyle name="ส่วนที่ถูกเน้น4" xfId="91"/>
    <cellStyle name="ส่วนที่ถูกเน้น5" xfId="92"/>
    <cellStyle name="ส่วนที่ถูกเน้น6" xfId="93"/>
    <cellStyle name="แสดงผล" xfId="94"/>
    <cellStyle name="หมายเหตุ" xfId="95"/>
    <cellStyle name="หัวเรื่อง 1" xfId="96"/>
    <cellStyle name="หัวเรื่อง 2" xfId="97"/>
    <cellStyle name="หัวเรื่อง 3" xfId="98"/>
    <cellStyle name="หัวเรื่อง 4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11</xdr:row>
      <xdr:rowOff>0</xdr:rowOff>
    </xdr:from>
    <xdr:to>
      <xdr:col>0</xdr:col>
      <xdr:colOff>685800</xdr:colOff>
      <xdr:row>22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685800" y="3248025"/>
          <a:ext cx="0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11</xdr:row>
      <xdr:rowOff>0</xdr:rowOff>
    </xdr:from>
    <xdr:to>
      <xdr:col>3</xdr:col>
      <xdr:colOff>781050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3362325" y="32480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11</xdr:row>
      <xdr:rowOff>0</xdr:rowOff>
    </xdr:from>
    <xdr:to>
      <xdr:col>6</xdr:col>
      <xdr:colOff>752475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7600950" y="32480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62</xdr:row>
      <xdr:rowOff>0</xdr:rowOff>
    </xdr:from>
    <xdr:to>
      <xdr:col>0</xdr:col>
      <xdr:colOff>666750</xdr:colOff>
      <xdr:row>74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66750" y="154114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62</xdr:row>
      <xdr:rowOff>9525</xdr:rowOff>
    </xdr:from>
    <xdr:to>
      <xdr:col>3</xdr:col>
      <xdr:colOff>781050</xdr:colOff>
      <xdr:row>95</xdr:row>
      <xdr:rowOff>9525</xdr:rowOff>
    </xdr:to>
    <xdr:sp>
      <xdr:nvSpPr>
        <xdr:cNvPr id="5" name="Line 5"/>
        <xdr:cNvSpPr>
          <a:spLocks/>
        </xdr:cNvSpPr>
      </xdr:nvSpPr>
      <xdr:spPr>
        <a:xfrm>
          <a:off x="3362325" y="1542097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62</xdr:row>
      <xdr:rowOff>0</xdr:rowOff>
    </xdr:from>
    <xdr:to>
      <xdr:col>6</xdr:col>
      <xdr:colOff>742950</xdr:colOff>
      <xdr:row>89</xdr:row>
      <xdr:rowOff>247650</xdr:rowOff>
    </xdr:to>
    <xdr:sp>
      <xdr:nvSpPr>
        <xdr:cNvPr id="6" name="Line 6"/>
        <xdr:cNvSpPr>
          <a:spLocks/>
        </xdr:cNvSpPr>
      </xdr:nvSpPr>
      <xdr:spPr>
        <a:xfrm>
          <a:off x="7591425" y="154114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95</xdr:row>
      <xdr:rowOff>28575</xdr:rowOff>
    </xdr:from>
    <xdr:to>
      <xdr:col>3</xdr:col>
      <xdr:colOff>781050</xdr:colOff>
      <xdr:row>99</xdr:row>
      <xdr:rowOff>200025</xdr:rowOff>
    </xdr:to>
    <xdr:sp>
      <xdr:nvSpPr>
        <xdr:cNvPr id="7" name="Line 7"/>
        <xdr:cNvSpPr>
          <a:spLocks/>
        </xdr:cNvSpPr>
      </xdr:nvSpPr>
      <xdr:spPr>
        <a:xfrm>
          <a:off x="3362325" y="219265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95</xdr:row>
      <xdr:rowOff>28575</xdr:rowOff>
    </xdr:from>
    <xdr:to>
      <xdr:col>6</xdr:col>
      <xdr:colOff>742950</xdr:colOff>
      <xdr:row>99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7591425" y="219265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4</xdr:row>
      <xdr:rowOff>238125</xdr:rowOff>
    </xdr:from>
    <xdr:to>
      <xdr:col>3</xdr:col>
      <xdr:colOff>847725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1228725"/>
          <a:ext cx="0" cy="620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</xdr:row>
      <xdr:rowOff>247650</xdr:rowOff>
    </xdr:from>
    <xdr:to>
      <xdr:col>4</xdr:col>
      <xdr:colOff>847725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1238250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1</xdr:row>
      <xdr:rowOff>57150</xdr:rowOff>
    </xdr:from>
    <xdr:to>
      <xdr:col>6</xdr:col>
      <xdr:colOff>733425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61950"/>
          <a:ext cx="962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67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10"/>
  <sheetViews>
    <sheetView tabSelected="1" zoomScalePageLayoutView="0" workbookViewId="0" topLeftCell="A1">
      <selection activeCell="I103" sqref="I103"/>
    </sheetView>
  </sheetViews>
  <sheetFormatPr defaultColWidth="9.140625" defaultRowHeight="12.75"/>
  <cols>
    <col min="1" max="1" width="12.57421875" style="308" customWidth="1"/>
    <col min="2" max="2" width="12.421875" style="308" customWidth="1"/>
    <col min="3" max="3" width="13.7109375" style="308" customWidth="1"/>
    <col min="4" max="4" width="14.28125" style="308" customWidth="1"/>
    <col min="5" max="5" width="39.7109375" style="132" customWidth="1"/>
    <col min="6" max="6" width="10.00390625" style="132" bestFit="1" customWidth="1"/>
    <col min="7" max="7" width="13.8515625" style="308" bestFit="1" customWidth="1"/>
    <col min="8" max="16384" width="9.140625" style="132" customWidth="1"/>
  </cols>
  <sheetData>
    <row r="1" ht="23.25"/>
    <row r="2" ht="23.25"/>
    <row r="3" ht="23.25"/>
    <row r="4" spans="1:7" ht="23.25">
      <c r="A4" s="450" t="s">
        <v>70</v>
      </c>
      <c r="B4" s="450"/>
      <c r="C4" s="450"/>
      <c r="D4" s="450"/>
      <c r="E4" s="450"/>
      <c r="F4" s="450"/>
      <c r="G4" s="450"/>
    </row>
    <row r="5" spans="1:7" ht="23.25">
      <c r="A5" s="451" t="s">
        <v>275</v>
      </c>
      <c r="B5" s="451"/>
      <c r="C5" s="451"/>
      <c r="D5" s="451"/>
      <c r="E5" s="451"/>
      <c r="F5" s="451"/>
      <c r="G5" s="451"/>
    </row>
    <row r="6" spans="1:7" ht="23.25">
      <c r="A6" s="452" t="s">
        <v>494</v>
      </c>
      <c r="B6" s="452"/>
      <c r="C6" s="452"/>
      <c r="D6" s="452"/>
      <c r="E6" s="452"/>
      <c r="F6" s="452"/>
      <c r="G6" s="452"/>
    </row>
    <row r="7" spans="1:7" ht="23.25">
      <c r="A7" s="248"/>
      <c r="B7" s="248"/>
      <c r="C7" s="248"/>
      <c r="D7" s="248"/>
      <c r="E7" s="247"/>
      <c r="F7" s="247"/>
      <c r="G7" s="248"/>
    </row>
    <row r="8" spans="1:7" ht="23.25">
      <c r="A8" s="441" t="s">
        <v>142</v>
      </c>
      <c r="B8" s="442"/>
      <c r="C8" s="442"/>
      <c r="D8" s="443"/>
      <c r="E8" s="444" t="s">
        <v>71</v>
      </c>
      <c r="F8" s="447" t="s">
        <v>272</v>
      </c>
      <c r="G8" s="250" t="s">
        <v>127</v>
      </c>
    </row>
    <row r="9" spans="1:7" ht="23.25">
      <c r="A9" s="251" t="s">
        <v>79</v>
      </c>
      <c r="B9" s="252" t="s">
        <v>268</v>
      </c>
      <c r="C9" s="252" t="s">
        <v>86</v>
      </c>
      <c r="D9" s="252" t="s">
        <v>144</v>
      </c>
      <c r="E9" s="445"/>
      <c r="F9" s="448"/>
      <c r="G9" s="254" t="s">
        <v>166</v>
      </c>
    </row>
    <row r="10" spans="1:7" ht="23.25">
      <c r="A10" s="254" t="s">
        <v>146</v>
      </c>
      <c r="B10" s="252" t="s">
        <v>269</v>
      </c>
      <c r="C10" s="252" t="s">
        <v>271</v>
      </c>
      <c r="D10" s="252" t="s">
        <v>271</v>
      </c>
      <c r="E10" s="445"/>
      <c r="F10" s="448"/>
      <c r="G10" s="254" t="s">
        <v>273</v>
      </c>
    </row>
    <row r="11" spans="1:7" ht="23.25">
      <c r="A11" s="255"/>
      <c r="B11" s="255" t="s">
        <v>270</v>
      </c>
      <c r="C11" s="255"/>
      <c r="D11" s="255"/>
      <c r="E11" s="446"/>
      <c r="F11" s="449"/>
      <c r="G11" s="256" t="s">
        <v>146</v>
      </c>
    </row>
    <row r="12" spans="1:7" ht="23.25">
      <c r="A12" s="257"/>
      <c r="B12" s="257"/>
      <c r="C12" s="257"/>
      <c r="D12" s="257">
        <v>63792747.05</v>
      </c>
      <c r="E12" s="258" t="s">
        <v>147</v>
      </c>
      <c r="F12" s="259"/>
      <c r="G12" s="257">
        <v>67711008.2</v>
      </c>
    </row>
    <row r="13" spans="1:7" ht="23.25">
      <c r="A13" s="260"/>
      <c r="B13" s="260"/>
      <c r="C13" s="260"/>
      <c r="D13" s="260"/>
      <c r="E13" s="261" t="s">
        <v>444</v>
      </c>
      <c r="F13" s="262"/>
      <c r="G13" s="260"/>
    </row>
    <row r="14" spans="1:7" ht="23.25">
      <c r="A14" s="263">
        <f>+'หมายเหตุ 1 รายรับจริง'!D17</f>
        <v>255000</v>
      </c>
      <c r="B14" s="263"/>
      <c r="C14" s="263">
        <f aca="true" t="shared" si="0" ref="C14:C20">+A14+B14</f>
        <v>255000</v>
      </c>
      <c r="D14" s="263">
        <f>410.86+205.11+472.91</f>
        <v>1088.88</v>
      </c>
      <c r="E14" s="264" t="s">
        <v>148</v>
      </c>
      <c r="F14" s="265">
        <v>41100000</v>
      </c>
      <c r="G14" s="266">
        <v>472.91</v>
      </c>
    </row>
    <row r="15" spans="1:7" ht="23.25">
      <c r="A15" s="263">
        <f>+'หมายเหตุ 1 รายรับจริง'!D44</f>
        <v>244500</v>
      </c>
      <c r="B15" s="263"/>
      <c r="C15" s="263">
        <f t="shared" si="0"/>
        <v>244500</v>
      </c>
      <c r="D15" s="263">
        <f>19545.1+24827.3+23155.5</f>
        <v>67527.9</v>
      </c>
      <c r="E15" s="264" t="s">
        <v>149</v>
      </c>
      <c r="F15" s="267">
        <v>41200000</v>
      </c>
      <c r="G15" s="268">
        <v>23155.5</v>
      </c>
    </row>
    <row r="16" spans="1:7" ht="23.25">
      <c r="A16" s="263">
        <f>+'หมายเหตุ 1 รายรับจริง'!D53</f>
        <v>445000</v>
      </c>
      <c r="B16" s="263"/>
      <c r="C16" s="263">
        <f t="shared" si="0"/>
        <v>445000</v>
      </c>
      <c r="D16" s="263">
        <v>23943.6</v>
      </c>
      <c r="E16" s="264" t="s">
        <v>150</v>
      </c>
      <c r="F16" s="267">
        <v>41300000</v>
      </c>
      <c r="G16" s="268">
        <v>0</v>
      </c>
    </row>
    <row r="17" spans="1:7" ht="23.25">
      <c r="A17" s="263">
        <f>+'หมายเหตุ 1 รายรับจริง'!D64</f>
        <v>263000</v>
      </c>
      <c r="B17" s="263"/>
      <c r="C17" s="263">
        <f t="shared" si="0"/>
        <v>263000</v>
      </c>
      <c r="D17" s="263">
        <f>19416+19653</f>
        <v>39069</v>
      </c>
      <c r="E17" s="264" t="s">
        <v>39</v>
      </c>
      <c r="F17" s="269">
        <v>41400000</v>
      </c>
      <c r="G17" s="263">
        <v>19653</v>
      </c>
    </row>
    <row r="18" spans="1:7" ht="23.25">
      <c r="A18" s="263">
        <f>+'หมายเหตุ 1 รายรับจริง'!D78</f>
        <v>90500</v>
      </c>
      <c r="B18" s="263"/>
      <c r="C18" s="263">
        <f t="shared" si="0"/>
        <v>90500</v>
      </c>
      <c r="D18" s="260">
        <v>0</v>
      </c>
      <c r="E18" s="264" t="s">
        <v>151</v>
      </c>
      <c r="F18" s="265">
        <v>41500000</v>
      </c>
      <c r="G18" s="260">
        <v>0</v>
      </c>
    </row>
    <row r="19" spans="1:7" ht="23.25">
      <c r="A19" s="270">
        <f>+'หมายเหตุ 1 รายรับจริง'!D83</f>
        <v>0</v>
      </c>
      <c r="B19" s="270"/>
      <c r="C19" s="263">
        <f t="shared" si="0"/>
        <v>0</v>
      </c>
      <c r="D19" s="260">
        <v>0</v>
      </c>
      <c r="E19" s="271" t="s">
        <v>152</v>
      </c>
      <c r="F19" s="272">
        <v>41600000</v>
      </c>
      <c r="G19" s="260">
        <v>0</v>
      </c>
    </row>
    <row r="20" spans="1:7" ht="23.25">
      <c r="A20" s="263">
        <f>+'หมายเหตุ 1 รายรับจริง'!D104</f>
        <v>19202000</v>
      </c>
      <c r="B20" s="263"/>
      <c r="C20" s="263">
        <f t="shared" si="0"/>
        <v>19202000</v>
      </c>
      <c r="D20" s="263">
        <f>207878.08+3408842.86+1037967.22</f>
        <v>4654688.16</v>
      </c>
      <c r="E20" s="271" t="s">
        <v>153</v>
      </c>
      <c r="F20" s="265">
        <v>42100000</v>
      </c>
      <c r="G20" s="263">
        <v>1037967.22</v>
      </c>
    </row>
    <row r="21" spans="1:7" ht="23.25">
      <c r="A21" s="263">
        <f>+'หมายเหตุ 1 รายรับจริง'!D125</f>
        <v>23200000</v>
      </c>
      <c r="B21" s="263"/>
      <c r="C21" s="263">
        <f>+A21+B21</f>
        <v>23200000</v>
      </c>
      <c r="D21" s="268">
        <f>6603179.4+475800</f>
        <v>7078979.4</v>
      </c>
      <c r="E21" s="313" t="s">
        <v>454</v>
      </c>
      <c r="F21" s="265">
        <v>43100002</v>
      </c>
      <c r="G21" s="260">
        <v>0</v>
      </c>
    </row>
    <row r="22" spans="1:7" ht="23.25">
      <c r="A22" s="274"/>
      <c r="B22" s="274"/>
      <c r="C22" s="263"/>
      <c r="D22" s="268"/>
      <c r="E22" s="327"/>
      <c r="F22" s="269"/>
      <c r="G22" s="263"/>
    </row>
    <row r="23" spans="1:7" ht="24" thickBot="1">
      <c r="A23" s="275">
        <f>SUM(A14:A21)</f>
        <v>43700000</v>
      </c>
      <c r="B23" s="275">
        <f>SUM(B14:B21)</f>
        <v>0</v>
      </c>
      <c r="C23" s="275">
        <f>SUM(C14:C21)</f>
        <v>43700000</v>
      </c>
      <c r="D23" s="275">
        <f>SUM(D14:D21)</f>
        <v>11865296.940000001</v>
      </c>
      <c r="E23" s="271"/>
      <c r="F23" s="276"/>
      <c r="G23" s="277">
        <f>SUM(G14:G21)</f>
        <v>1081248.63</v>
      </c>
    </row>
    <row r="24" spans="1:7" ht="24" thickTop="1">
      <c r="A24" s="278"/>
      <c r="B24" s="278"/>
      <c r="C24" s="278"/>
      <c r="D24" s="263"/>
      <c r="E24" s="271"/>
      <c r="F24" s="276"/>
      <c r="G24" s="260"/>
    </row>
    <row r="25" spans="1:7" ht="23.25">
      <c r="A25" s="279"/>
      <c r="B25" s="279"/>
      <c r="C25" s="279"/>
      <c r="D25" s="260">
        <v>116800</v>
      </c>
      <c r="E25" s="271" t="s">
        <v>476</v>
      </c>
      <c r="F25" s="280" t="s">
        <v>483</v>
      </c>
      <c r="G25" s="260">
        <v>0</v>
      </c>
    </row>
    <row r="26" spans="1:7" ht="19.5" hidden="1">
      <c r="A26" s="279"/>
      <c r="B26" s="279"/>
      <c r="C26" s="279"/>
      <c r="D26" s="260">
        <v>0</v>
      </c>
      <c r="E26" s="271" t="s">
        <v>11</v>
      </c>
      <c r="F26" s="280" t="s">
        <v>292</v>
      </c>
      <c r="G26" s="260">
        <v>0</v>
      </c>
    </row>
    <row r="27" spans="1:7" ht="19.5" hidden="1">
      <c r="A27" s="279"/>
      <c r="B27" s="279"/>
      <c r="C27" s="279"/>
      <c r="D27" s="260">
        <v>0</v>
      </c>
      <c r="E27" s="271" t="s">
        <v>13</v>
      </c>
      <c r="F27" s="280" t="s">
        <v>293</v>
      </c>
      <c r="G27" s="260">
        <v>0</v>
      </c>
    </row>
    <row r="28" spans="1:7" ht="19.5" hidden="1">
      <c r="A28" s="279"/>
      <c r="B28" s="279"/>
      <c r="C28" s="279"/>
      <c r="D28" s="260">
        <v>0</v>
      </c>
      <c r="E28" s="271" t="s">
        <v>52</v>
      </c>
      <c r="F28" s="280" t="s">
        <v>294</v>
      </c>
      <c r="G28" s="260">
        <v>0</v>
      </c>
    </row>
    <row r="29" spans="1:7" ht="23.25">
      <c r="A29" s="279"/>
      <c r="B29" s="279"/>
      <c r="C29" s="279"/>
      <c r="D29" s="263">
        <f>434.6+192.37</f>
        <v>626.97</v>
      </c>
      <c r="E29" s="271" t="s">
        <v>53</v>
      </c>
      <c r="F29" s="280" t="s">
        <v>295</v>
      </c>
      <c r="G29" s="260">
        <v>0</v>
      </c>
    </row>
    <row r="30" spans="1:7" ht="23.25">
      <c r="A30" s="279"/>
      <c r="B30" s="279"/>
      <c r="C30" s="279"/>
      <c r="D30" s="263">
        <f>928+18533+17432</f>
        <v>36893</v>
      </c>
      <c r="E30" s="271" t="s">
        <v>284</v>
      </c>
      <c r="F30" s="280" t="s">
        <v>296</v>
      </c>
      <c r="G30" s="263">
        <v>17432</v>
      </c>
    </row>
    <row r="31" spans="1:7" ht="23.25">
      <c r="A31" s="279"/>
      <c r="B31" s="279"/>
      <c r="C31" s="279"/>
      <c r="D31" s="263">
        <f>1767.97+1285.95+833.17</f>
        <v>3887.09</v>
      </c>
      <c r="E31" s="271" t="s">
        <v>55</v>
      </c>
      <c r="F31" s="269">
        <v>21040001</v>
      </c>
      <c r="G31" s="263">
        <v>833.17</v>
      </c>
    </row>
    <row r="32" spans="1:7" ht="23.25">
      <c r="A32" s="279"/>
      <c r="B32" s="279"/>
      <c r="C32" s="279"/>
      <c r="D32" s="260">
        <f>44.54+20.92+24.89</f>
        <v>90.35000000000001</v>
      </c>
      <c r="E32" s="313" t="s">
        <v>154</v>
      </c>
      <c r="F32" s="269">
        <v>21040004</v>
      </c>
      <c r="G32" s="263">
        <v>24.89</v>
      </c>
    </row>
    <row r="33" spans="1:7" ht="19.5" hidden="1">
      <c r="A33" s="279"/>
      <c r="B33" s="279"/>
      <c r="C33" s="279"/>
      <c r="D33" s="263">
        <v>0</v>
      </c>
      <c r="E33" s="271" t="s">
        <v>57</v>
      </c>
      <c r="F33" s="269">
        <v>21040008</v>
      </c>
      <c r="G33" s="263">
        <v>0</v>
      </c>
    </row>
    <row r="34" spans="1:7" ht="23.25">
      <c r="A34" s="279"/>
      <c r="B34" s="279"/>
      <c r="C34" s="279"/>
      <c r="D34" s="263">
        <f>6992+6992+16712</f>
        <v>30696</v>
      </c>
      <c r="E34" s="271" t="s">
        <v>58</v>
      </c>
      <c r="F34" s="269">
        <v>21040013</v>
      </c>
      <c r="G34" s="263">
        <v>16712</v>
      </c>
    </row>
    <row r="35" spans="1:7" ht="23.25">
      <c r="A35" s="279"/>
      <c r="B35" s="279"/>
      <c r="C35" s="279"/>
      <c r="D35" s="263">
        <v>900</v>
      </c>
      <c r="E35" s="271" t="s">
        <v>357</v>
      </c>
      <c r="F35" s="280" t="s">
        <v>356</v>
      </c>
      <c r="G35" s="260">
        <v>0</v>
      </c>
    </row>
    <row r="36" spans="1:7" ht="23.25">
      <c r="A36" s="279"/>
      <c r="B36" s="279"/>
      <c r="C36" s="279"/>
      <c r="D36" s="263">
        <v>5098</v>
      </c>
      <c r="E36" s="271" t="s">
        <v>359</v>
      </c>
      <c r="F36" s="280" t="s">
        <v>358</v>
      </c>
      <c r="G36" s="260">
        <v>5098</v>
      </c>
    </row>
    <row r="37" spans="1:7" ht="19.5" hidden="1">
      <c r="A37" s="279"/>
      <c r="B37" s="279"/>
      <c r="C37" s="279"/>
      <c r="D37" s="263"/>
      <c r="E37" s="271" t="s">
        <v>274</v>
      </c>
      <c r="F37" s="280" t="s">
        <v>309</v>
      </c>
      <c r="G37" s="260"/>
    </row>
    <row r="38" spans="1:7" ht="19.5" hidden="1">
      <c r="A38" s="279"/>
      <c r="B38" s="279"/>
      <c r="C38" s="279"/>
      <c r="D38" s="260"/>
      <c r="E38" s="271" t="s">
        <v>16</v>
      </c>
      <c r="F38" s="269">
        <v>31000000</v>
      </c>
      <c r="G38" s="260"/>
    </row>
    <row r="39" spans="1:7" ht="23.25">
      <c r="A39" s="279"/>
      <c r="B39" s="279"/>
      <c r="C39" s="279"/>
      <c r="D39" s="260">
        <f>800+700</f>
        <v>1500</v>
      </c>
      <c r="E39" s="271" t="s">
        <v>21</v>
      </c>
      <c r="F39" s="269">
        <v>51100000</v>
      </c>
      <c r="G39" s="260">
        <v>700</v>
      </c>
    </row>
    <row r="40" spans="1:7" ht="23.25">
      <c r="A40" s="279"/>
      <c r="B40" s="279"/>
      <c r="C40" s="279"/>
      <c r="D40" s="263"/>
      <c r="E40" s="271"/>
      <c r="F40" s="280"/>
      <c r="G40" s="260"/>
    </row>
    <row r="41" spans="1:7" ht="23.25">
      <c r="A41" s="279"/>
      <c r="B41" s="279"/>
      <c r="C41" s="279"/>
      <c r="D41" s="281">
        <f>SUM(D25:D39)</f>
        <v>196491.41</v>
      </c>
      <c r="E41" s="271"/>
      <c r="F41" s="269"/>
      <c r="G41" s="281">
        <f>SUM(G25:G39)</f>
        <v>40800.06</v>
      </c>
    </row>
    <row r="42" spans="1:7" ht="24" thickBot="1">
      <c r="A42" s="279"/>
      <c r="B42" s="279"/>
      <c r="C42" s="279"/>
      <c r="D42" s="277">
        <f>+D23+D41</f>
        <v>12061788.350000001</v>
      </c>
      <c r="E42" s="269" t="s">
        <v>155</v>
      </c>
      <c r="F42" s="282"/>
      <c r="G42" s="277">
        <f>+G23+G41</f>
        <v>1122048.69</v>
      </c>
    </row>
    <row r="43" spans="1:7" ht="24" thickTop="1">
      <c r="A43" s="279"/>
      <c r="B43" s="279"/>
      <c r="C43" s="279"/>
      <c r="D43" s="279"/>
      <c r="E43" s="283"/>
      <c r="F43" s="283"/>
      <c r="G43" s="279"/>
    </row>
    <row r="44" spans="1:7" ht="23.25">
      <c r="A44" s="279"/>
      <c r="B44" s="279"/>
      <c r="C44" s="279"/>
      <c r="D44" s="279"/>
      <c r="E44" s="283"/>
      <c r="F44" s="283"/>
      <c r="G44" s="279"/>
    </row>
    <row r="45" spans="1:7" ht="23.25">
      <c r="A45" s="279"/>
      <c r="B45" s="279"/>
      <c r="C45" s="279"/>
      <c r="D45" s="279"/>
      <c r="E45" s="283"/>
      <c r="F45" s="283"/>
      <c r="G45" s="279"/>
    </row>
    <row r="46" spans="1:7" ht="23.25">
      <c r="A46" s="279"/>
      <c r="B46" s="279"/>
      <c r="C46" s="279"/>
      <c r="D46" s="279"/>
      <c r="E46" s="283"/>
      <c r="F46" s="283"/>
      <c r="G46" s="279"/>
    </row>
    <row r="47" spans="1:7" ht="23.25">
      <c r="A47" s="279"/>
      <c r="B47" s="279"/>
      <c r="C47" s="279"/>
      <c r="D47" s="279"/>
      <c r="E47" s="283"/>
      <c r="F47" s="283"/>
      <c r="G47" s="279"/>
    </row>
    <row r="48" spans="1:7" ht="23.25">
      <c r="A48" s="279"/>
      <c r="B48" s="279"/>
      <c r="C48" s="279"/>
      <c r="D48" s="279"/>
      <c r="E48" s="283"/>
      <c r="F48" s="283"/>
      <c r="G48" s="279"/>
    </row>
    <row r="49" spans="1:7" ht="19.5">
      <c r="A49" s="279"/>
      <c r="B49" s="279"/>
      <c r="C49" s="279"/>
      <c r="D49" s="279"/>
      <c r="E49" s="283"/>
      <c r="F49" s="283"/>
      <c r="G49" s="279"/>
    </row>
    <row r="50" spans="1:7" ht="19.5">
      <c r="A50" s="279"/>
      <c r="B50" s="279"/>
      <c r="C50" s="279"/>
      <c r="D50" s="279"/>
      <c r="E50" s="283"/>
      <c r="F50" s="283"/>
      <c r="G50" s="279"/>
    </row>
    <row r="51" spans="1:7" ht="19.5">
      <c r="A51" s="279"/>
      <c r="B51" s="279"/>
      <c r="C51" s="279"/>
      <c r="D51" s="279"/>
      <c r="E51" s="283"/>
      <c r="F51" s="283"/>
      <c r="G51" s="279"/>
    </row>
    <row r="52" spans="1:7" ht="19.5">
      <c r="A52" s="279"/>
      <c r="B52" s="279"/>
      <c r="C52" s="279"/>
      <c r="D52" s="279"/>
      <c r="E52" s="283"/>
      <c r="F52" s="283"/>
      <c r="G52" s="279"/>
    </row>
    <row r="53" spans="1:7" ht="19.5">
      <c r="A53" s="279"/>
      <c r="B53" s="279"/>
      <c r="C53" s="279"/>
      <c r="D53" s="279"/>
      <c r="E53" s="283"/>
      <c r="F53" s="283"/>
      <c r="G53" s="279"/>
    </row>
    <row r="54" spans="1:7" ht="19.5" hidden="1">
      <c r="A54" s="279"/>
      <c r="B54" s="279"/>
      <c r="C54" s="279"/>
      <c r="D54" s="279"/>
      <c r="E54" s="283"/>
      <c r="F54" s="283"/>
      <c r="G54" s="279"/>
    </row>
    <row r="55" spans="1:7" ht="19.5" hidden="1">
      <c r="A55" s="279"/>
      <c r="B55" s="279"/>
      <c r="C55" s="279"/>
      <c r="D55" s="279"/>
      <c r="E55" s="283"/>
      <c r="F55" s="283"/>
      <c r="G55" s="279"/>
    </row>
    <row r="56" spans="1:7" ht="19.5">
      <c r="A56" s="279"/>
      <c r="B56" s="279"/>
      <c r="C56" s="279"/>
      <c r="D56" s="279"/>
      <c r="E56" s="283"/>
      <c r="F56" s="283"/>
      <c r="G56" s="279"/>
    </row>
    <row r="57" spans="1:7" ht="19.5">
      <c r="A57" s="453" t="s">
        <v>156</v>
      </c>
      <c r="B57" s="453"/>
      <c r="C57" s="453"/>
      <c r="D57" s="453"/>
      <c r="E57" s="453"/>
      <c r="F57" s="453"/>
      <c r="G57" s="453"/>
    </row>
    <row r="58" spans="1:7" ht="19.5">
      <c r="A58" s="386"/>
      <c r="B58" s="386"/>
      <c r="C58" s="386"/>
      <c r="D58" s="386"/>
      <c r="E58" s="387"/>
      <c r="F58" s="387"/>
      <c r="G58" s="387"/>
    </row>
    <row r="59" spans="1:7" ht="19.5">
      <c r="A59" s="441" t="s">
        <v>142</v>
      </c>
      <c r="B59" s="442"/>
      <c r="C59" s="442"/>
      <c r="D59" s="443"/>
      <c r="E59" s="444" t="s">
        <v>71</v>
      </c>
      <c r="F59" s="447" t="s">
        <v>272</v>
      </c>
      <c r="G59" s="250" t="s">
        <v>127</v>
      </c>
    </row>
    <row r="60" spans="1:7" ht="19.5">
      <c r="A60" s="251" t="s">
        <v>79</v>
      </c>
      <c r="B60" s="252" t="s">
        <v>268</v>
      </c>
      <c r="C60" s="252" t="s">
        <v>86</v>
      </c>
      <c r="D60" s="252" t="s">
        <v>144</v>
      </c>
      <c r="E60" s="445"/>
      <c r="F60" s="448"/>
      <c r="G60" s="254" t="s">
        <v>166</v>
      </c>
    </row>
    <row r="61" spans="1:7" ht="19.5">
      <c r="A61" s="254" t="s">
        <v>146</v>
      </c>
      <c r="B61" s="252" t="s">
        <v>269</v>
      </c>
      <c r="C61" s="252" t="s">
        <v>271</v>
      </c>
      <c r="D61" s="252" t="s">
        <v>271</v>
      </c>
      <c r="E61" s="445"/>
      <c r="F61" s="448"/>
      <c r="G61" s="254" t="s">
        <v>273</v>
      </c>
    </row>
    <row r="62" spans="1:7" ht="19.5">
      <c r="A62" s="255"/>
      <c r="B62" s="255" t="s">
        <v>270</v>
      </c>
      <c r="C62" s="255"/>
      <c r="D62" s="255"/>
      <c r="E62" s="446"/>
      <c r="F62" s="449"/>
      <c r="G62" s="256" t="s">
        <v>146</v>
      </c>
    </row>
    <row r="63" spans="1:7" ht="19.5">
      <c r="A63" s="260"/>
      <c r="B63" s="260"/>
      <c r="C63" s="260"/>
      <c r="D63" s="260"/>
      <c r="E63" s="284" t="s">
        <v>158</v>
      </c>
      <c r="F63" s="269"/>
      <c r="G63" s="260"/>
    </row>
    <row r="64" spans="1:7" ht="19.5">
      <c r="A64" s="285">
        <v>13798223</v>
      </c>
      <c r="B64" s="285"/>
      <c r="C64" s="285">
        <f>+A64+B64</f>
        <v>13798223</v>
      </c>
      <c r="D64" s="268">
        <f>944900+950992+1416916</f>
        <v>3312808</v>
      </c>
      <c r="E64" s="264" t="s">
        <v>21</v>
      </c>
      <c r="F64" s="267">
        <v>51100000</v>
      </c>
      <c r="G64" s="268">
        <v>1416916</v>
      </c>
    </row>
    <row r="65" spans="1:7" ht="19.5">
      <c r="A65" s="286">
        <v>2624640</v>
      </c>
      <c r="B65" s="286"/>
      <c r="C65" s="285">
        <f aca="true" t="shared" si="1" ref="C65:C72">+A65+B65</f>
        <v>2624640</v>
      </c>
      <c r="D65" s="268">
        <f>199400+199400+199400</f>
        <v>598200</v>
      </c>
      <c r="E65" s="264" t="s">
        <v>68</v>
      </c>
      <c r="F65" s="269">
        <v>52100000</v>
      </c>
      <c r="G65" s="268">
        <v>199400</v>
      </c>
    </row>
    <row r="66" spans="1:7" ht="19.5">
      <c r="A66" s="286">
        <v>12110592</v>
      </c>
      <c r="B66" s="286"/>
      <c r="C66" s="285">
        <f t="shared" si="1"/>
        <v>12110592</v>
      </c>
      <c r="D66" s="260">
        <f>687078.5+720053.08+938795</f>
        <v>2345926.58</v>
      </c>
      <c r="E66" s="264" t="s">
        <v>69</v>
      </c>
      <c r="F66" s="269">
        <v>52200000</v>
      </c>
      <c r="G66" s="287">
        <v>938795</v>
      </c>
    </row>
    <row r="67" spans="1:7" ht="19.5">
      <c r="A67" s="286">
        <v>420000</v>
      </c>
      <c r="B67" s="286"/>
      <c r="C67" s="285">
        <f t="shared" si="1"/>
        <v>420000</v>
      </c>
      <c r="D67" s="263">
        <f>10500+10100+8400</f>
        <v>29000</v>
      </c>
      <c r="E67" s="264" t="s">
        <v>22</v>
      </c>
      <c r="F67" s="269">
        <v>53100000</v>
      </c>
      <c r="G67" s="287">
        <v>8400</v>
      </c>
    </row>
    <row r="68" spans="1:7" ht="19.5">
      <c r="A68" s="286">
        <f>5093445+25000</f>
        <v>5118445</v>
      </c>
      <c r="B68" s="286"/>
      <c r="C68" s="285">
        <f>+A68+B68</f>
        <v>5118445</v>
      </c>
      <c r="D68" s="263">
        <f>42524.3+370576.59+115361.65</f>
        <v>528462.54</v>
      </c>
      <c r="E68" s="271" t="s">
        <v>23</v>
      </c>
      <c r="F68" s="276">
        <v>53200000</v>
      </c>
      <c r="G68" s="263">
        <v>115361.65</v>
      </c>
    </row>
    <row r="69" spans="1:7" ht="19.5">
      <c r="A69" s="286">
        <f>3739700-45000</f>
        <v>3694700</v>
      </c>
      <c r="B69" s="286"/>
      <c r="C69" s="285">
        <f t="shared" si="1"/>
        <v>3694700</v>
      </c>
      <c r="D69" s="263">
        <f>9456.8+16138.6+11988</f>
        <v>37583.4</v>
      </c>
      <c r="E69" s="271" t="s">
        <v>24</v>
      </c>
      <c r="F69" s="276">
        <v>53300000</v>
      </c>
      <c r="G69" s="263">
        <v>11988</v>
      </c>
    </row>
    <row r="70" spans="1:7" ht="19.5">
      <c r="A70" s="286">
        <f>1007000+25000-5000</f>
        <v>1027000</v>
      </c>
      <c r="B70" s="286"/>
      <c r="C70" s="285">
        <f t="shared" si="1"/>
        <v>1027000</v>
      </c>
      <c r="D70" s="260">
        <f>107799.53+85192.91+24432.05</f>
        <v>217424.49</v>
      </c>
      <c r="E70" s="271" t="s">
        <v>25</v>
      </c>
      <c r="F70" s="276">
        <v>53400000</v>
      </c>
      <c r="G70" s="260">
        <v>24432.05</v>
      </c>
    </row>
    <row r="71" spans="1:7" ht="19.5">
      <c r="A71" s="288">
        <v>509400</v>
      </c>
      <c r="B71" s="288"/>
      <c r="C71" s="285">
        <f t="shared" si="1"/>
        <v>509400</v>
      </c>
      <c r="D71" s="260">
        <v>0</v>
      </c>
      <c r="E71" s="289" t="s">
        <v>27</v>
      </c>
      <c r="F71" s="276">
        <v>54100000</v>
      </c>
      <c r="G71" s="260">
        <v>0</v>
      </c>
    </row>
    <row r="72" spans="1:7" ht="19.5">
      <c r="A72" s="285">
        <v>3089000</v>
      </c>
      <c r="B72" s="285"/>
      <c r="C72" s="285">
        <f t="shared" si="1"/>
        <v>3089000</v>
      </c>
      <c r="D72" s="260">
        <v>0</v>
      </c>
      <c r="E72" s="289" t="s">
        <v>28</v>
      </c>
      <c r="F72" s="276">
        <v>54200000</v>
      </c>
      <c r="G72" s="260">
        <v>0</v>
      </c>
    </row>
    <row r="73" spans="1:7" ht="19.5">
      <c r="A73" s="286">
        <v>4608000</v>
      </c>
      <c r="B73" s="285"/>
      <c r="C73" s="285">
        <f>+A73+B73</f>
        <v>4608000</v>
      </c>
      <c r="D73" s="260">
        <f>2018000+45000</f>
        <v>2063000</v>
      </c>
      <c r="E73" s="289" t="s">
        <v>26</v>
      </c>
      <c r="F73" s="276">
        <v>56100000</v>
      </c>
      <c r="G73" s="260">
        <v>45000</v>
      </c>
    </row>
    <row r="74" spans="1:7" ht="21">
      <c r="A74" s="260"/>
      <c r="B74" s="279"/>
      <c r="C74" s="285"/>
      <c r="D74" s="263"/>
      <c r="E74" s="290"/>
      <c r="F74" s="276"/>
      <c r="G74" s="260"/>
    </row>
    <row r="75" spans="1:7" s="293" customFormat="1" ht="20.25" thickBot="1">
      <c r="A75" s="291">
        <f>SUM(A64:A73)</f>
        <v>47000000</v>
      </c>
      <c r="B75" s="291">
        <f>SUM(B64:B73)</f>
        <v>0</v>
      </c>
      <c r="C75" s="291">
        <f>SUM(C64:C73)</f>
        <v>47000000</v>
      </c>
      <c r="D75" s="291">
        <f>SUM(D64:D74)</f>
        <v>9132405.010000002</v>
      </c>
      <c r="E75" s="289"/>
      <c r="F75" s="253"/>
      <c r="G75" s="292">
        <f>SUM(G64:G74)</f>
        <v>2760292.6999999997</v>
      </c>
    </row>
    <row r="76" spans="1:7" s="293" customFormat="1" ht="20.25" thickTop="1">
      <c r="A76" s="294"/>
      <c r="B76" s="294"/>
      <c r="C76" s="294"/>
      <c r="D76" s="295"/>
      <c r="E76" s="289"/>
      <c r="F76" s="253"/>
      <c r="G76" s="296"/>
    </row>
    <row r="77" spans="1:7" ht="19.5">
      <c r="A77" s="279"/>
      <c r="B77" s="279"/>
      <c r="C77" s="279"/>
      <c r="D77" s="260">
        <v>993368.43</v>
      </c>
      <c r="E77" s="271" t="s">
        <v>51</v>
      </c>
      <c r="F77" s="269">
        <v>11032000</v>
      </c>
      <c r="G77" s="263">
        <v>993368.43</v>
      </c>
    </row>
    <row r="78" spans="1:7" ht="19.5">
      <c r="A78" s="279"/>
      <c r="B78" s="279"/>
      <c r="C78" s="279"/>
      <c r="D78" s="263">
        <f>10500+3900</f>
        <v>14400</v>
      </c>
      <c r="E78" s="271" t="s">
        <v>11</v>
      </c>
      <c r="F78" s="265">
        <v>11041000</v>
      </c>
      <c r="G78" s="263">
        <v>3900</v>
      </c>
    </row>
    <row r="79" spans="1:7" ht="19.5">
      <c r="A79" s="279"/>
      <c r="B79" s="279"/>
      <c r="C79" s="279"/>
      <c r="D79" s="263">
        <f>159700+460800.4</f>
        <v>620500.4</v>
      </c>
      <c r="E79" s="271" t="s">
        <v>14</v>
      </c>
      <c r="F79" s="265">
        <v>21010000</v>
      </c>
      <c r="G79" s="260">
        <v>0</v>
      </c>
    </row>
    <row r="80" spans="1:7" ht="19.5" hidden="1">
      <c r="A80" s="279"/>
      <c r="B80" s="279"/>
      <c r="C80" s="279"/>
      <c r="D80" s="263">
        <v>0</v>
      </c>
      <c r="E80" s="271" t="s">
        <v>15</v>
      </c>
      <c r="F80" s="265">
        <v>21020000</v>
      </c>
      <c r="G80" s="260"/>
    </row>
    <row r="81" spans="1:7" ht="19.5">
      <c r="A81" s="279"/>
      <c r="B81" s="279"/>
      <c r="C81" s="279"/>
      <c r="D81" s="263">
        <f>9605.83+1767.97+1285.95</f>
        <v>12659.75</v>
      </c>
      <c r="E81" s="271" t="s">
        <v>55</v>
      </c>
      <c r="F81" s="269">
        <v>21040001</v>
      </c>
      <c r="G81" s="263">
        <v>1285.95</v>
      </c>
    </row>
    <row r="82" spans="1:7" ht="19.5" hidden="1">
      <c r="A82" s="279"/>
      <c r="B82" s="279"/>
      <c r="C82" s="279"/>
      <c r="D82" s="263">
        <v>0</v>
      </c>
      <c r="E82" s="271" t="s">
        <v>57</v>
      </c>
      <c r="F82" s="269">
        <v>21040008</v>
      </c>
      <c r="G82" s="263"/>
    </row>
    <row r="83" spans="1:7" ht="19.5">
      <c r="A83" s="279"/>
      <c r="B83" s="279"/>
      <c r="C83" s="279"/>
      <c r="D83" s="263">
        <f>6992+13472</f>
        <v>20464</v>
      </c>
      <c r="E83" s="289" t="s">
        <v>58</v>
      </c>
      <c r="F83" s="269">
        <v>21040013</v>
      </c>
      <c r="G83" s="263">
        <v>13472</v>
      </c>
    </row>
    <row r="84" spans="1:7" ht="19.5">
      <c r="A84" s="279"/>
      <c r="B84" s="279"/>
      <c r="C84" s="279"/>
      <c r="D84" s="260">
        <v>0</v>
      </c>
      <c r="E84" s="289" t="s">
        <v>59</v>
      </c>
      <c r="F84" s="269">
        <v>21040014</v>
      </c>
      <c r="G84" s="263">
        <v>0</v>
      </c>
    </row>
    <row r="85" spans="1:7" ht="19.5">
      <c r="A85" s="279"/>
      <c r="B85" s="279"/>
      <c r="C85" s="279"/>
      <c r="D85" s="260">
        <v>0</v>
      </c>
      <c r="E85" s="289" t="s">
        <v>359</v>
      </c>
      <c r="F85" s="269">
        <v>21040018</v>
      </c>
      <c r="G85" s="260">
        <v>0</v>
      </c>
    </row>
    <row r="86" spans="1:7" ht="19.5">
      <c r="A86" s="279"/>
      <c r="B86" s="279"/>
      <c r="C86" s="279"/>
      <c r="D86" s="260">
        <v>0</v>
      </c>
      <c r="E86" s="271" t="s">
        <v>274</v>
      </c>
      <c r="F86" s="269">
        <v>21040099</v>
      </c>
      <c r="G86" s="260">
        <v>0</v>
      </c>
    </row>
    <row r="87" spans="1:7" ht="19.5">
      <c r="A87" s="279"/>
      <c r="B87" s="279"/>
      <c r="C87" s="279"/>
      <c r="D87" s="260">
        <v>0</v>
      </c>
      <c r="E87" s="271" t="s">
        <v>16</v>
      </c>
      <c r="F87" s="269">
        <v>31000000</v>
      </c>
      <c r="G87" s="260">
        <v>0</v>
      </c>
    </row>
    <row r="88" spans="1:7" ht="19.5">
      <c r="A88" s="279"/>
      <c r="B88" s="279"/>
      <c r="C88" s="279"/>
      <c r="D88" s="263"/>
      <c r="E88" s="271"/>
      <c r="F88" s="276"/>
      <c r="G88" s="260"/>
    </row>
    <row r="89" spans="1:7" ht="19.5">
      <c r="A89" s="279"/>
      <c r="B89" s="279"/>
      <c r="C89" s="279"/>
      <c r="D89" s="281">
        <f>SUM(D77:D87)</f>
        <v>1661392.58</v>
      </c>
      <c r="E89" s="271"/>
      <c r="F89" s="276"/>
      <c r="G89" s="281">
        <f>SUM(G77:G87)</f>
        <v>1012026.38</v>
      </c>
    </row>
    <row r="90" spans="1:7" ht="20.25" thickBot="1">
      <c r="A90" s="279"/>
      <c r="B90" s="279"/>
      <c r="C90" s="279"/>
      <c r="D90" s="277">
        <f>+D75+D89</f>
        <v>10793797.590000002</v>
      </c>
      <c r="E90" s="269" t="s">
        <v>159</v>
      </c>
      <c r="F90" s="282"/>
      <c r="G90" s="277">
        <f>+G75+G89</f>
        <v>3772319.0799999996</v>
      </c>
    </row>
    <row r="91" spans="1:7" ht="20.25" hidden="1" thickTop="1">
      <c r="A91" s="279"/>
      <c r="B91" s="279"/>
      <c r="C91" s="279"/>
      <c r="D91" s="279"/>
      <c r="E91" s="272" t="s">
        <v>160</v>
      </c>
      <c r="F91" s="283"/>
      <c r="G91" s="279"/>
    </row>
    <row r="92" spans="1:7" ht="19.5" hidden="1">
      <c r="A92" s="279"/>
      <c r="B92" s="279"/>
      <c r="C92" s="279"/>
      <c r="D92" s="297"/>
      <c r="E92" s="272"/>
      <c r="F92" s="283"/>
      <c r="G92" s="297"/>
    </row>
    <row r="93" spans="1:7" s="293" customFormat="1" ht="19.5" hidden="1">
      <c r="A93" s="298" t="s">
        <v>142</v>
      </c>
      <c r="B93" s="298"/>
      <c r="C93" s="298"/>
      <c r="D93" s="299" t="s">
        <v>143</v>
      </c>
      <c r="E93" s="300"/>
      <c r="F93" s="249" t="s">
        <v>157</v>
      </c>
      <c r="G93" s="299" t="s">
        <v>143</v>
      </c>
    </row>
    <row r="94" spans="1:7" ht="19.5" hidden="1">
      <c r="A94" s="301" t="s">
        <v>79</v>
      </c>
      <c r="B94" s="301"/>
      <c r="C94" s="301"/>
      <c r="D94" s="249" t="s">
        <v>161</v>
      </c>
      <c r="E94" s="302" t="s">
        <v>71</v>
      </c>
      <c r="F94" s="253" t="s">
        <v>145</v>
      </c>
      <c r="G94" s="249" t="s">
        <v>161</v>
      </c>
    </row>
    <row r="95" spans="1:7" ht="19.5" hidden="1">
      <c r="A95" s="303" t="s">
        <v>146</v>
      </c>
      <c r="B95" s="304"/>
      <c r="C95" s="303"/>
      <c r="D95" s="303" t="s">
        <v>146</v>
      </c>
      <c r="E95" s="305"/>
      <c r="F95" s="282"/>
      <c r="G95" s="303" t="s">
        <v>146</v>
      </c>
    </row>
    <row r="96" spans="1:7" ht="20.25" thickTop="1">
      <c r="A96" s="279"/>
      <c r="B96" s="279"/>
      <c r="C96" s="306"/>
      <c r="D96" s="257"/>
      <c r="E96" s="262"/>
      <c r="F96" s="269"/>
      <c r="G96" s="260"/>
    </row>
    <row r="97" spans="1:7" ht="19.5">
      <c r="A97" s="279"/>
      <c r="B97" s="279"/>
      <c r="C97" s="279"/>
      <c r="D97" s="307">
        <f>+D42-D90</f>
        <v>1267990.7599999998</v>
      </c>
      <c r="E97" s="262" t="s">
        <v>162</v>
      </c>
      <c r="F97" s="269"/>
      <c r="G97" s="270"/>
    </row>
    <row r="98" spans="1:7" ht="19.5">
      <c r="A98" s="279"/>
      <c r="B98" s="279"/>
      <c r="C98" s="279"/>
      <c r="D98" s="270"/>
      <c r="E98" s="264" t="s">
        <v>445</v>
      </c>
      <c r="F98" s="269"/>
      <c r="G98" s="307"/>
    </row>
    <row r="99" spans="1:7" ht="19.5">
      <c r="A99" s="279"/>
      <c r="B99" s="279"/>
      <c r="C99" s="279"/>
      <c r="D99" s="307"/>
      <c r="E99" s="262" t="s">
        <v>163</v>
      </c>
      <c r="F99" s="282"/>
      <c r="G99" s="270">
        <f>+G90-G42</f>
        <v>2650270.3899999997</v>
      </c>
    </row>
    <row r="100" spans="1:7" ht="20.25" thickBot="1">
      <c r="A100" s="279"/>
      <c r="B100" s="279"/>
      <c r="C100" s="279"/>
      <c r="D100" s="277">
        <f>D12+D97-D99</f>
        <v>65060737.809999995</v>
      </c>
      <c r="E100" s="262" t="s">
        <v>164</v>
      </c>
      <c r="F100" s="276"/>
      <c r="G100" s="277">
        <f>+G12-G99+G97</f>
        <v>65060737.81</v>
      </c>
    </row>
    <row r="101" spans="1:7" s="239" customFormat="1" ht="19.5" thickTop="1">
      <c r="A101" s="235"/>
      <c r="B101" s="235"/>
      <c r="C101" s="235"/>
      <c r="D101" s="236"/>
      <c r="E101" s="237"/>
      <c r="F101" s="238"/>
      <c r="G101" s="381">
        <f>+G100-D100</f>
        <v>0</v>
      </c>
    </row>
    <row r="102" spans="1:7" s="239" customFormat="1" ht="18.75">
      <c r="A102" s="235"/>
      <c r="B102" s="235"/>
      <c r="C102" s="235"/>
      <c r="D102" s="236"/>
      <c r="E102" s="237"/>
      <c r="F102" s="238"/>
      <c r="G102" s="382">
        <v>63792747.05</v>
      </c>
    </row>
    <row r="103" spans="1:7" s="239" customFormat="1" ht="18.75">
      <c r="A103" s="235"/>
      <c r="B103" s="235"/>
      <c r="C103" s="235"/>
      <c r="D103" s="236"/>
      <c r="E103" s="237"/>
      <c r="F103" s="238"/>
      <c r="G103" s="382">
        <f>+G102-G100</f>
        <v>-1267990.7600000054</v>
      </c>
    </row>
    <row r="104" spans="2:7" ht="19.5">
      <c r="B104" s="132"/>
      <c r="C104" s="309" t="s">
        <v>165</v>
      </c>
      <c r="D104" s="132"/>
      <c r="E104" s="309"/>
      <c r="F104" s="310"/>
      <c r="G104" s="311"/>
    </row>
    <row r="105" spans="2:7" ht="19.5">
      <c r="B105" s="132"/>
      <c r="C105" s="309" t="s">
        <v>365</v>
      </c>
      <c r="D105" s="132"/>
      <c r="E105" s="309"/>
      <c r="F105" s="310"/>
      <c r="G105" s="312"/>
    </row>
    <row r="106" spans="2:7" ht="19.5">
      <c r="B106" s="132"/>
      <c r="C106" s="309" t="s">
        <v>366</v>
      </c>
      <c r="D106" s="132"/>
      <c r="E106" s="309"/>
      <c r="F106" s="310"/>
      <c r="G106" s="310"/>
    </row>
    <row r="107" spans="2:7" ht="19.5">
      <c r="B107" s="132"/>
      <c r="C107" s="309"/>
      <c r="D107" s="132"/>
      <c r="E107" s="309"/>
      <c r="F107" s="310"/>
      <c r="G107" s="311"/>
    </row>
    <row r="108" spans="2:7" ht="19.5">
      <c r="B108" s="132"/>
      <c r="C108" s="309"/>
      <c r="D108" s="132"/>
      <c r="E108" s="309"/>
      <c r="F108" s="310"/>
      <c r="G108" s="311"/>
    </row>
    <row r="109" spans="2:7" ht="19.5">
      <c r="B109" s="132"/>
      <c r="C109" s="309"/>
      <c r="D109" s="132"/>
      <c r="E109" s="309"/>
      <c r="F109" s="310"/>
      <c r="G109" s="310"/>
    </row>
    <row r="110" spans="2:7" ht="19.5">
      <c r="B110" s="132"/>
      <c r="C110" s="309"/>
      <c r="D110" s="132"/>
      <c r="E110" s="309"/>
      <c r="F110" s="310"/>
      <c r="G110" s="310"/>
    </row>
  </sheetData>
  <sheetProtection/>
  <mergeCells count="10">
    <mergeCell ref="A59:D59"/>
    <mergeCell ref="E59:E62"/>
    <mergeCell ref="F59:F62"/>
    <mergeCell ref="E8:E11"/>
    <mergeCell ref="A4:G4"/>
    <mergeCell ref="A8:D8"/>
    <mergeCell ref="F8:F11"/>
    <mergeCell ref="A5:G5"/>
    <mergeCell ref="A6:G6"/>
    <mergeCell ref="A57:G57"/>
  </mergeCells>
  <printOptions/>
  <pageMargins left="0.28" right="0.11811023622047245" top="0.53" bottom="0.1968503937007874" header="0.15748031496062992" footer="0.15748031496062992"/>
  <pageSetup horizontalDpi="300" verticalDpi="300" orientation="portrait" paperSize="9" scale="8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9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40" sqref="K40"/>
    </sheetView>
  </sheetViews>
  <sheetFormatPr defaultColWidth="9.140625" defaultRowHeight="12.75"/>
  <cols>
    <col min="1" max="1" width="3.57421875" style="71" customWidth="1"/>
    <col min="2" max="2" width="42.8515625" style="71" customWidth="1"/>
    <col min="3" max="3" width="12.57421875" style="71" customWidth="1"/>
    <col min="4" max="4" width="14.140625" style="71" customWidth="1"/>
    <col min="5" max="5" width="9.140625" style="71" customWidth="1"/>
    <col min="6" max="6" width="11.140625" style="71" customWidth="1"/>
    <col min="7" max="7" width="9.8515625" style="71" customWidth="1"/>
    <col min="8" max="8" width="12.421875" style="71" customWidth="1"/>
    <col min="9" max="9" width="10.00390625" style="71" customWidth="1"/>
    <col min="10" max="10" width="12.421875" style="71" customWidth="1"/>
    <col min="11" max="11" width="13.421875" style="71" customWidth="1"/>
    <col min="12" max="12" width="9.140625" style="71" customWidth="1"/>
    <col min="13" max="13" width="11.00390625" style="71" bestFit="1" customWidth="1"/>
    <col min="14" max="14" width="12.140625" style="71" customWidth="1"/>
    <col min="15" max="15" width="11.140625" style="71" customWidth="1"/>
    <col min="16" max="16" width="11.8515625" style="71" customWidth="1"/>
    <col min="17" max="17" width="11.00390625" style="71" customWidth="1"/>
    <col min="18" max="18" width="12.421875" style="71" bestFit="1" customWidth="1"/>
    <col min="19" max="19" width="10.7109375" style="71" customWidth="1"/>
    <col min="20" max="20" width="11.00390625" style="71" customWidth="1"/>
    <col min="21" max="21" width="11.28125" style="71" customWidth="1"/>
    <col min="22" max="22" width="15.00390625" style="71" customWidth="1"/>
    <col min="23" max="23" width="13.57421875" style="71" bestFit="1" customWidth="1"/>
    <col min="24" max="24" width="13.57421875" style="72" bestFit="1" customWidth="1"/>
    <col min="25" max="16384" width="9.140625" style="71" customWidth="1"/>
  </cols>
  <sheetData>
    <row r="1" spans="1:22" ht="18.75">
      <c r="A1" s="548" t="s">
        <v>70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</row>
    <row r="2" spans="1:22" ht="18.75">
      <c r="A2" s="548" t="s">
        <v>437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</row>
    <row r="3" spans="1:22" ht="18.75">
      <c r="A3" s="549" t="str">
        <f>+จ่ายเงินทุนสำรอง!A3</f>
        <v>ประจำเดือน ธันวาคม 2562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</row>
    <row r="4" spans="1:22" ht="18.75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4" s="76" customFormat="1" ht="18.75">
      <c r="A5" s="550" t="s">
        <v>389</v>
      </c>
      <c r="B5" s="551"/>
      <c r="C5" s="556" t="s">
        <v>185</v>
      </c>
      <c r="D5" s="556"/>
      <c r="E5" s="556" t="s">
        <v>186</v>
      </c>
      <c r="F5" s="556"/>
      <c r="G5" s="556" t="s">
        <v>187</v>
      </c>
      <c r="H5" s="556"/>
      <c r="I5" s="556" t="s">
        <v>188</v>
      </c>
      <c r="J5" s="556"/>
      <c r="K5" s="556" t="s">
        <v>189</v>
      </c>
      <c r="L5" s="556"/>
      <c r="M5" s="556"/>
      <c r="N5" s="75" t="s">
        <v>190</v>
      </c>
      <c r="O5" s="556" t="s">
        <v>191</v>
      </c>
      <c r="P5" s="556"/>
      <c r="Q5" s="556"/>
      <c r="R5" s="75" t="s">
        <v>192</v>
      </c>
      <c r="S5" s="75" t="s">
        <v>192</v>
      </c>
      <c r="T5" s="75" t="s">
        <v>193</v>
      </c>
      <c r="U5" s="75" t="s">
        <v>194</v>
      </c>
      <c r="V5" s="558" t="s">
        <v>86</v>
      </c>
      <c r="X5" s="77"/>
    </row>
    <row r="6" spans="1:22" ht="18.75">
      <c r="A6" s="552"/>
      <c r="B6" s="553"/>
      <c r="C6" s="557" t="s">
        <v>390</v>
      </c>
      <c r="D6" s="557"/>
      <c r="E6" s="558" t="s">
        <v>195</v>
      </c>
      <c r="F6" s="558"/>
      <c r="G6" s="558" t="s">
        <v>196</v>
      </c>
      <c r="H6" s="558"/>
      <c r="I6" s="557" t="s">
        <v>197</v>
      </c>
      <c r="J6" s="557"/>
      <c r="K6" s="557" t="s">
        <v>198</v>
      </c>
      <c r="L6" s="557"/>
      <c r="M6" s="557"/>
      <c r="N6" s="557" t="s">
        <v>199</v>
      </c>
      <c r="O6" s="557" t="s">
        <v>200</v>
      </c>
      <c r="P6" s="557"/>
      <c r="Q6" s="557"/>
      <c r="R6" s="559" t="s">
        <v>201</v>
      </c>
      <c r="S6" s="557" t="s">
        <v>202</v>
      </c>
      <c r="T6" s="557" t="s">
        <v>203</v>
      </c>
      <c r="U6" s="557" t="s">
        <v>204</v>
      </c>
      <c r="V6" s="558"/>
    </row>
    <row r="7" spans="1:22" ht="18.75">
      <c r="A7" s="552"/>
      <c r="B7" s="553"/>
      <c r="C7" s="557"/>
      <c r="D7" s="557"/>
      <c r="E7" s="558"/>
      <c r="F7" s="558"/>
      <c r="G7" s="558"/>
      <c r="H7" s="558"/>
      <c r="I7" s="557"/>
      <c r="J7" s="557"/>
      <c r="K7" s="557"/>
      <c r="L7" s="557"/>
      <c r="M7" s="557"/>
      <c r="N7" s="557"/>
      <c r="O7" s="557"/>
      <c r="P7" s="557"/>
      <c r="Q7" s="557"/>
      <c r="R7" s="559"/>
      <c r="S7" s="557"/>
      <c r="T7" s="557"/>
      <c r="U7" s="557"/>
      <c r="V7" s="558"/>
    </row>
    <row r="8" spans="1:22" ht="18.75">
      <c r="A8" s="552"/>
      <c r="B8" s="553"/>
      <c r="C8" s="557"/>
      <c r="D8" s="557"/>
      <c r="E8" s="558"/>
      <c r="F8" s="558"/>
      <c r="G8" s="558"/>
      <c r="H8" s="558"/>
      <c r="I8" s="557"/>
      <c r="J8" s="557"/>
      <c r="K8" s="557"/>
      <c r="L8" s="557"/>
      <c r="M8" s="557"/>
      <c r="N8" s="557"/>
      <c r="O8" s="557"/>
      <c r="P8" s="557"/>
      <c r="Q8" s="557"/>
      <c r="R8" s="559"/>
      <c r="S8" s="557"/>
      <c r="T8" s="557"/>
      <c r="U8" s="557"/>
      <c r="V8" s="558"/>
    </row>
    <row r="9" spans="1:24" s="76" customFormat="1" ht="18.75">
      <c r="A9" s="552"/>
      <c r="B9" s="553"/>
      <c r="C9" s="75" t="s">
        <v>205</v>
      </c>
      <c r="D9" s="75" t="s">
        <v>206</v>
      </c>
      <c r="E9" s="75" t="s">
        <v>207</v>
      </c>
      <c r="F9" s="75" t="s">
        <v>208</v>
      </c>
      <c r="G9" s="75" t="s">
        <v>391</v>
      </c>
      <c r="H9" s="75" t="s">
        <v>209</v>
      </c>
      <c r="I9" s="75" t="s">
        <v>392</v>
      </c>
      <c r="J9" s="75" t="s">
        <v>210</v>
      </c>
      <c r="K9" s="75" t="s">
        <v>211</v>
      </c>
      <c r="L9" s="75" t="s">
        <v>393</v>
      </c>
      <c r="M9" s="75" t="s">
        <v>212</v>
      </c>
      <c r="N9" s="75" t="s">
        <v>213</v>
      </c>
      <c r="O9" s="75" t="s">
        <v>394</v>
      </c>
      <c r="P9" s="75" t="s">
        <v>214</v>
      </c>
      <c r="Q9" s="75" t="s">
        <v>215</v>
      </c>
      <c r="R9" s="75" t="s">
        <v>216</v>
      </c>
      <c r="S9" s="75" t="s">
        <v>216</v>
      </c>
      <c r="T9" s="75" t="s">
        <v>217</v>
      </c>
      <c r="U9" s="75" t="s">
        <v>218</v>
      </c>
      <c r="V9" s="558"/>
      <c r="X9" s="77"/>
    </row>
    <row r="10" spans="1:24" s="78" customFormat="1" ht="18.75">
      <c r="A10" s="552"/>
      <c r="B10" s="553"/>
      <c r="C10" s="557" t="s">
        <v>219</v>
      </c>
      <c r="D10" s="557" t="s">
        <v>220</v>
      </c>
      <c r="E10" s="557" t="s">
        <v>395</v>
      </c>
      <c r="F10" s="557" t="s">
        <v>221</v>
      </c>
      <c r="G10" s="557" t="s">
        <v>396</v>
      </c>
      <c r="H10" s="557" t="s">
        <v>222</v>
      </c>
      <c r="I10" s="557" t="s">
        <v>397</v>
      </c>
      <c r="J10" s="557" t="s">
        <v>223</v>
      </c>
      <c r="K10" s="557" t="s">
        <v>224</v>
      </c>
      <c r="L10" s="557" t="s">
        <v>398</v>
      </c>
      <c r="M10" s="557" t="s">
        <v>225</v>
      </c>
      <c r="N10" s="557" t="s">
        <v>226</v>
      </c>
      <c r="O10" s="557" t="s">
        <v>399</v>
      </c>
      <c r="P10" s="557" t="s">
        <v>227</v>
      </c>
      <c r="Q10" s="557" t="s">
        <v>228</v>
      </c>
      <c r="R10" s="557" t="s">
        <v>400</v>
      </c>
      <c r="S10" s="557" t="s">
        <v>229</v>
      </c>
      <c r="T10" s="557" t="s">
        <v>230</v>
      </c>
      <c r="U10" s="557" t="s">
        <v>21</v>
      </c>
      <c r="V10" s="558"/>
      <c r="X10" s="77"/>
    </row>
    <row r="11" spans="1:24" s="78" customFormat="1" ht="18.75">
      <c r="A11" s="552"/>
      <c r="B11" s="553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8"/>
      <c r="X11" s="77"/>
    </row>
    <row r="12" spans="1:22" ht="18.75">
      <c r="A12" s="552"/>
      <c r="B12" s="553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8"/>
    </row>
    <row r="13" spans="1:22" ht="18.75">
      <c r="A13" s="554"/>
      <c r="B13" s="555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8"/>
    </row>
    <row r="14" spans="1:23" ht="18.75">
      <c r="A14" s="79" t="s">
        <v>21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</row>
    <row r="15" spans="1:23" ht="18.75">
      <c r="A15" s="83"/>
      <c r="B15" s="84" t="s">
        <v>231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>
        <f aca="true" t="shared" si="0" ref="V15:V22">SUM(C15:U15)</f>
        <v>0</v>
      </c>
      <c r="W15" s="82"/>
    </row>
    <row r="16" spans="1:23" ht="18.75">
      <c r="A16" s="83"/>
      <c r="B16" s="84" t="s">
        <v>401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>
        <v>0</v>
      </c>
      <c r="V16" s="85">
        <f t="shared" si="0"/>
        <v>0</v>
      </c>
      <c r="W16" s="82"/>
    </row>
    <row r="17" spans="1:23" ht="18.75">
      <c r="A17" s="83"/>
      <c r="B17" s="84" t="s">
        <v>402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>
        <v>0</v>
      </c>
      <c r="V17" s="85">
        <f t="shared" si="0"/>
        <v>0</v>
      </c>
      <c r="W17" s="82"/>
    </row>
    <row r="18" spans="1:23" ht="18.75">
      <c r="A18" s="83"/>
      <c r="B18" s="84" t="s">
        <v>403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>
        <v>0</v>
      </c>
      <c r="V18" s="85">
        <f t="shared" si="0"/>
        <v>0</v>
      </c>
      <c r="W18" s="82"/>
    </row>
    <row r="19" spans="1:23" ht="18.75">
      <c r="A19" s="83"/>
      <c r="B19" s="84" t="s">
        <v>232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>
        <v>0</v>
      </c>
      <c r="V19" s="85">
        <f t="shared" si="0"/>
        <v>0</v>
      </c>
      <c r="W19" s="82"/>
    </row>
    <row r="20" spans="1:23" ht="18.75">
      <c r="A20" s="83"/>
      <c r="B20" s="84" t="s">
        <v>233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>
        <f t="shared" si="0"/>
        <v>0</v>
      </c>
      <c r="W20" s="82"/>
    </row>
    <row r="21" spans="1:23" ht="18.75">
      <c r="A21" s="83"/>
      <c r="B21" s="84" t="s">
        <v>404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>
        <v>0</v>
      </c>
      <c r="V21" s="85">
        <f t="shared" si="0"/>
        <v>0</v>
      </c>
      <c r="W21" s="82"/>
    </row>
    <row r="22" spans="1:23" ht="18.75">
      <c r="A22" s="83"/>
      <c r="B22" s="84" t="s">
        <v>405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>
        <f t="shared" si="0"/>
        <v>0</v>
      </c>
      <c r="W22" s="82"/>
    </row>
    <row r="23" spans="1:26" s="89" customFormat="1" ht="20.25" customHeight="1">
      <c r="A23" s="86" t="s">
        <v>234</v>
      </c>
      <c r="B23" s="87"/>
      <c r="C23" s="88">
        <f aca="true" t="shared" si="1" ref="C23:V23">SUM(C15:C22)</f>
        <v>0</v>
      </c>
      <c r="D23" s="88">
        <f t="shared" si="1"/>
        <v>0</v>
      </c>
      <c r="E23" s="88">
        <f t="shared" si="1"/>
        <v>0</v>
      </c>
      <c r="F23" s="88">
        <f t="shared" si="1"/>
        <v>0</v>
      </c>
      <c r="G23" s="88">
        <f t="shared" si="1"/>
        <v>0</v>
      </c>
      <c r="H23" s="88">
        <f t="shared" si="1"/>
        <v>0</v>
      </c>
      <c r="I23" s="88">
        <f t="shared" si="1"/>
        <v>0</v>
      </c>
      <c r="J23" s="88">
        <f t="shared" si="1"/>
        <v>0</v>
      </c>
      <c r="K23" s="88">
        <f t="shared" si="1"/>
        <v>0</v>
      </c>
      <c r="L23" s="88">
        <f t="shared" si="1"/>
        <v>0</v>
      </c>
      <c r="M23" s="88">
        <f t="shared" si="1"/>
        <v>0</v>
      </c>
      <c r="N23" s="88">
        <f t="shared" si="1"/>
        <v>0</v>
      </c>
      <c r="O23" s="88">
        <f t="shared" si="1"/>
        <v>0</v>
      </c>
      <c r="P23" s="88">
        <f t="shared" si="1"/>
        <v>0</v>
      </c>
      <c r="Q23" s="88">
        <f t="shared" si="1"/>
        <v>0</v>
      </c>
      <c r="R23" s="88">
        <f t="shared" si="1"/>
        <v>0</v>
      </c>
      <c r="S23" s="88">
        <f>SUM(S15:S22)</f>
        <v>0</v>
      </c>
      <c r="T23" s="88">
        <f t="shared" si="1"/>
        <v>0</v>
      </c>
      <c r="U23" s="88">
        <f t="shared" si="1"/>
        <v>0</v>
      </c>
      <c r="V23" s="88">
        <f t="shared" si="1"/>
        <v>0</v>
      </c>
      <c r="W23" s="82"/>
      <c r="X23" s="72"/>
      <c r="Y23" s="71"/>
      <c r="Z23" s="71"/>
    </row>
    <row r="24" spans="1:26" s="93" customFormat="1" ht="20.25" customHeight="1">
      <c r="A24" s="90" t="s">
        <v>235</v>
      </c>
      <c r="B24" s="91"/>
      <c r="C24" s="92">
        <f aca="true" t="shared" si="2" ref="C24:T24">+C23</f>
        <v>0</v>
      </c>
      <c r="D24" s="92">
        <f t="shared" si="2"/>
        <v>0</v>
      </c>
      <c r="E24" s="92">
        <f t="shared" si="2"/>
        <v>0</v>
      </c>
      <c r="F24" s="92">
        <f t="shared" si="2"/>
        <v>0</v>
      </c>
      <c r="G24" s="92">
        <f t="shared" si="2"/>
        <v>0</v>
      </c>
      <c r="H24" s="92">
        <f t="shared" si="2"/>
        <v>0</v>
      </c>
      <c r="I24" s="92">
        <f t="shared" si="2"/>
        <v>0</v>
      </c>
      <c r="J24" s="92">
        <f t="shared" si="2"/>
        <v>0</v>
      </c>
      <c r="K24" s="92">
        <f t="shared" si="2"/>
        <v>0</v>
      </c>
      <c r="L24" s="92">
        <f t="shared" si="2"/>
        <v>0</v>
      </c>
      <c r="M24" s="92">
        <f t="shared" si="2"/>
        <v>0</v>
      </c>
      <c r="N24" s="92">
        <f t="shared" si="2"/>
        <v>0</v>
      </c>
      <c r="O24" s="92">
        <f t="shared" si="2"/>
        <v>0</v>
      </c>
      <c r="P24" s="92">
        <f t="shared" si="2"/>
        <v>0</v>
      </c>
      <c r="Q24" s="92">
        <f t="shared" si="2"/>
        <v>0</v>
      </c>
      <c r="R24" s="92">
        <f t="shared" si="2"/>
        <v>0</v>
      </c>
      <c r="S24" s="92">
        <f>+S23</f>
        <v>0</v>
      </c>
      <c r="T24" s="92">
        <f t="shared" si="2"/>
        <v>0</v>
      </c>
      <c r="U24" s="92"/>
      <c r="V24" s="92">
        <f>SUM(C24:U24)</f>
        <v>0</v>
      </c>
      <c r="W24" s="82"/>
      <c r="X24" s="72"/>
      <c r="Y24" s="71"/>
      <c r="Z24" s="71"/>
    </row>
    <row r="25" spans="1:23" ht="18.75">
      <c r="A25" s="94" t="s">
        <v>68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2"/>
    </row>
    <row r="26" spans="1:23" ht="18.75">
      <c r="A26" s="83"/>
      <c r="B26" s="84" t="s">
        <v>236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>
        <f>SUM(C26:U26)</f>
        <v>0</v>
      </c>
      <c r="W26" s="82"/>
    </row>
    <row r="27" spans="1:23" ht="18.75">
      <c r="A27" s="83"/>
      <c r="B27" s="84" t="s">
        <v>406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>
        <f>SUM(C27:U27)</f>
        <v>0</v>
      </c>
      <c r="W27" s="82"/>
    </row>
    <row r="28" spans="1:23" ht="18.75">
      <c r="A28" s="83"/>
      <c r="B28" s="84" t="s">
        <v>407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>
        <f>SUM(C28:U28)</f>
        <v>0</v>
      </c>
      <c r="W28" s="82"/>
    </row>
    <row r="29" spans="1:26" s="89" customFormat="1" ht="20.25" customHeight="1">
      <c r="A29" s="86" t="s">
        <v>234</v>
      </c>
      <c r="B29" s="87"/>
      <c r="C29" s="88">
        <f aca="true" t="shared" si="3" ref="C29:V29">SUM(C26:C28)</f>
        <v>0</v>
      </c>
      <c r="D29" s="88">
        <f t="shared" si="3"/>
        <v>0</v>
      </c>
      <c r="E29" s="88">
        <f t="shared" si="3"/>
        <v>0</v>
      </c>
      <c r="F29" s="88">
        <f t="shared" si="3"/>
        <v>0</v>
      </c>
      <c r="G29" s="88">
        <f t="shared" si="3"/>
        <v>0</v>
      </c>
      <c r="H29" s="88">
        <f t="shared" si="3"/>
        <v>0</v>
      </c>
      <c r="I29" s="88">
        <f t="shared" si="3"/>
        <v>0</v>
      </c>
      <c r="J29" s="88">
        <f t="shared" si="3"/>
        <v>0</v>
      </c>
      <c r="K29" s="88">
        <f t="shared" si="3"/>
        <v>0</v>
      </c>
      <c r="L29" s="88">
        <f t="shared" si="3"/>
        <v>0</v>
      </c>
      <c r="M29" s="88">
        <f t="shared" si="3"/>
        <v>0</v>
      </c>
      <c r="N29" s="88">
        <f t="shared" si="3"/>
        <v>0</v>
      </c>
      <c r="O29" s="88">
        <f t="shared" si="3"/>
        <v>0</v>
      </c>
      <c r="P29" s="88">
        <f t="shared" si="3"/>
        <v>0</v>
      </c>
      <c r="Q29" s="88">
        <f t="shared" si="3"/>
        <v>0</v>
      </c>
      <c r="R29" s="88">
        <f t="shared" si="3"/>
        <v>0</v>
      </c>
      <c r="S29" s="88">
        <f>SUM(S26:S28)</f>
        <v>0</v>
      </c>
      <c r="T29" s="88">
        <f t="shared" si="3"/>
        <v>0</v>
      </c>
      <c r="U29" s="88">
        <f t="shared" si="3"/>
        <v>0</v>
      </c>
      <c r="V29" s="88">
        <f t="shared" si="3"/>
        <v>0</v>
      </c>
      <c r="W29" s="95"/>
      <c r="X29" s="72"/>
      <c r="Y29" s="71"/>
      <c r="Z29" s="71"/>
    </row>
    <row r="30" spans="1:26" s="93" customFormat="1" ht="20.25" customHeight="1">
      <c r="A30" s="90" t="s">
        <v>235</v>
      </c>
      <c r="B30" s="91"/>
      <c r="C30" s="92"/>
      <c r="D30" s="92">
        <f aca="true" t="shared" si="4" ref="D30:U30">+D29</f>
        <v>0</v>
      </c>
      <c r="E30" s="92">
        <f t="shared" si="4"/>
        <v>0</v>
      </c>
      <c r="F30" s="92"/>
      <c r="G30" s="92">
        <f t="shared" si="4"/>
        <v>0</v>
      </c>
      <c r="H30" s="92">
        <f t="shared" si="4"/>
        <v>0</v>
      </c>
      <c r="I30" s="92">
        <f t="shared" si="4"/>
        <v>0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2">
        <f t="shared" si="4"/>
        <v>0</v>
      </c>
      <c r="N30" s="92">
        <f t="shared" si="4"/>
        <v>0</v>
      </c>
      <c r="O30" s="92">
        <f t="shared" si="4"/>
        <v>0</v>
      </c>
      <c r="P30" s="92">
        <f t="shared" si="4"/>
        <v>0</v>
      </c>
      <c r="Q30" s="92">
        <f t="shared" si="4"/>
        <v>0</v>
      </c>
      <c r="R30" s="92">
        <f t="shared" si="4"/>
        <v>0</v>
      </c>
      <c r="S30" s="92">
        <f>+S29</f>
        <v>0</v>
      </c>
      <c r="T30" s="92">
        <f t="shared" si="4"/>
        <v>0</v>
      </c>
      <c r="U30" s="92">
        <f t="shared" si="4"/>
        <v>0</v>
      </c>
      <c r="V30" s="92">
        <f>SUM(C30:U30)</f>
        <v>0</v>
      </c>
      <c r="W30" s="95"/>
      <c r="X30" s="72"/>
      <c r="Y30" s="71"/>
      <c r="Z30" s="71"/>
    </row>
    <row r="31" spans="1:23" ht="18.75">
      <c r="A31" s="94" t="s">
        <v>69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5"/>
    </row>
    <row r="32" spans="1:23" ht="18.75">
      <c r="A32" s="83"/>
      <c r="B32" s="84" t="s">
        <v>237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>
        <f aca="true" t="shared" si="5" ref="V32:V41">SUM(C32:U32)</f>
        <v>0</v>
      </c>
      <c r="W32" s="95"/>
    </row>
    <row r="33" spans="1:23" ht="18.75">
      <c r="A33" s="83"/>
      <c r="B33" s="84" t="s">
        <v>238</v>
      </c>
      <c r="C33" s="85"/>
      <c r="D33" s="85">
        <v>0</v>
      </c>
      <c r="E33" s="85"/>
      <c r="F33" s="85"/>
      <c r="G33" s="85"/>
      <c r="H33" s="85"/>
      <c r="I33" s="85"/>
      <c r="J33" s="85"/>
      <c r="K33" s="85">
        <v>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>
        <f t="shared" si="5"/>
        <v>0</v>
      </c>
      <c r="W33" s="82"/>
    </row>
    <row r="34" spans="1:23" ht="18.75">
      <c r="A34" s="83"/>
      <c r="B34" s="84" t="s">
        <v>239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>
        <f t="shared" si="5"/>
        <v>0</v>
      </c>
      <c r="W34" s="82"/>
    </row>
    <row r="35" spans="1:23" ht="18.75">
      <c r="A35" s="83"/>
      <c r="B35" s="84" t="s">
        <v>240</v>
      </c>
      <c r="C35" s="85"/>
      <c r="D35" s="85"/>
      <c r="E35" s="85"/>
      <c r="F35" s="85"/>
      <c r="G35" s="85"/>
      <c r="H35" s="85"/>
      <c r="I35" s="85"/>
      <c r="J35" s="85"/>
      <c r="K35" s="85">
        <v>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>
        <f t="shared" si="5"/>
        <v>0</v>
      </c>
      <c r="W35" s="82"/>
    </row>
    <row r="36" spans="1:23" ht="18.75">
      <c r="A36" s="83"/>
      <c r="B36" s="84" t="s">
        <v>408</v>
      </c>
      <c r="C36" s="85">
        <v>0</v>
      </c>
      <c r="D36" s="85">
        <v>0</v>
      </c>
      <c r="E36" s="85"/>
      <c r="F36" s="85"/>
      <c r="G36" s="85"/>
      <c r="H36" s="85">
        <v>0</v>
      </c>
      <c r="I36" s="85"/>
      <c r="J36" s="85"/>
      <c r="K36" s="85">
        <v>0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>
        <f t="shared" si="5"/>
        <v>0</v>
      </c>
      <c r="W36" s="82"/>
    </row>
    <row r="37" spans="1:23" ht="18.75">
      <c r="A37" s="83"/>
      <c r="B37" s="84" t="s">
        <v>409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>
        <f t="shared" si="5"/>
        <v>0</v>
      </c>
      <c r="W37" s="82"/>
    </row>
    <row r="38" spans="1:23" ht="18.75">
      <c r="A38" s="83"/>
      <c r="B38" s="84" t="s">
        <v>410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f t="shared" si="5"/>
        <v>0</v>
      </c>
      <c r="W38" s="82"/>
    </row>
    <row r="39" spans="1:23" ht="18.75">
      <c r="A39" s="83"/>
      <c r="B39" s="84" t="s">
        <v>411</v>
      </c>
      <c r="C39" s="85"/>
      <c r="D39" s="85">
        <v>0</v>
      </c>
      <c r="E39" s="85"/>
      <c r="F39" s="85"/>
      <c r="G39" s="85"/>
      <c r="H39" s="85"/>
      <c r="I39" s="85"/>
      <c r="J39" s="85"/>
      <c r="K39" s="85">
        <v>0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>
        <f>SUM(C39:U39)</f>
        <v>0</v>
      </c>
      <c r="W39" s="82"/>
    </row>
    <row r="40" spans="1:26" s="89" customFormat="1" ht="20.25" customHeight="1">
      <c r="A40" s="86" t="s">
        <v>234</v>
      </c>
      <c r="B40" s="87"/>
      <c r="C40" s="88">
        <f>SUM(C32:C39)</f>
        <v>0</v>
      </c>
      <c r="D40" s="88">
        <f aca="true" t="shared" si="6" ref="D40:U40">SUM(D32:D39)</f>
        <v>0</v>
      </c>
      <c r="E40" s="88">
        <f t="shared" si="6"/>
        <v>0</v>
      </c>
      <c r="F40" s="88">
        <f t="shared" si="6"/>
        <v>0</v>
      </c>
      <c r="G40" s="88">
        <f t="shared" si="6"/>
        <v>0</v>
      </c>
      <c r="H40" s="88">
        <f t="shared" si="6"/>
        <v>0</v>
      </c>
      <c r="I40" s="88">
        <f t="shared" si="6"/>
        <v>0</v>
      </c>
      <c r="J40" s="88">
        <f t="shared" si="6"/>
        <v>0</v>
      </c>
      <c r="K40" s="88">
        <f t="shared" si="6"/>
        <v>0</v>
      </c>
      <c r="L40" s="88">
        <f t="shared" si="6"/>
        <v>0</v>
      </c>
      <c r="M40" s="88">
        <f t="shared" si="6"/>
        <v>0</v>
      </c>
      <c r="N40" s="88">
        <f t="shared" si="6"/>
        <v>0</v>
      </c>
      <c r="O40" s="88">
        <f t="shared" si="6"/>
        <v>0</v>
      </c>
      <c r="P40" s="88">
        <f t="shared" si="6"/>
        <v>0</v>
      </c>
      <c r="Q40" s="88">
        <f t="shared" si="6"/>
        <v>0</v>
      </c>
      <c r="R40" s="88">
        <f t="shared" si="6"/>
        <v>0</v>
      </c>
      <c r="S40" s="88">
        <f>SUM(S32:S39)</f>
        <v>0</v>
      </c>
      <c r="T40" s="88">
        <f t="shared" si="6"/>
        <v>0</v>
      </c>
      <c r="U40" s="88">
        <f t="shared" si="6"/>
        <v>0</v>
      </c>
      <c r="V40" s="88">
        <f t="shared" si="5"/>
        <v>0</v>
      </c>
      <c r="W40" s="82"/>
      <c r="X40" s="72"/>
      <c r="Y40" s="71"/>
      <c r="Z40" s="71"/>
    </row>
    <row r="41" spans="1:26" s="93" customFormat="1" ht="20.25" customHeight="1">
      <c r="A41" s="90" t="s">
        <v>235</v>
      </c>
      <c r="B41" s="91"/>
      <c r="C41" s="92"/>
      <c r="D41" s="92"/>
      <c r="E41" s="92">
        <v>0</v>
      </c>
      <c r="F41" s="92"/>
      <c r="G41" s="92">
        <f>1770-1770</f>
        <v>0</v>
      </c>
      <c r="H41" s="92">
        <v>0</v>
      </c>
      <c r="I41" s="92">
        <v>0</v>
      </c>
      <c r="J41" s="92">
        <v>0</v>
      </c>
      <c r="K41" s="92"/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f t="shared" si="5"/>
        <v>0</v>
      </c>
      <c r="W41" s="82"/>
      <c r="X41" s="72"/>
      <c r="Y41" s="71"/>
      <c r="Z41" s="71"/>
    </row>
    <row r="42" spans="1:23" ht="18.75">
      <c r="A42" s="96" t="s">
        <v>22</v>
      </c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82"/>
    </row>
    <row r="43" spans="1:23" ht="18.75">
      <c r="A43" s="83"/>
      <c r="B43" s="84" t="s">
        <v>412</v>
      </c>
      <c r="C43" s="85">
        <v>0</v>
      </c>
      <c r="D43" s="85">
        <v>0</v>
      </c>
      <c r="E43" s="85"/>
      <c r="F43" s="85"/>
      <c r="G43" s="85"/>
      <c r="H43" s="85">
        <v>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>
        <f aca="true" t="shared" si="7" ref="V43:V50">SUM(C43:U43)</f>
        <v>0</v>
      </c>
      <c r="W43" s="82"/>
    </row>
    <row r="44" spans="1:23" ht="18.75">
      <c r="A44" s="83"/>
      <c r="B44" s="84" t="s">
        <v>241</v>
      </c>
      <c r="C44" s="85">
        <v>0</v>
      </c>
      <c r="D44" s="85">
        <v>0</v>
      </c>
      <c r="E44" s="85"/>
      <c r="F44" s="85"/>
      <c r="G44" s="85"/>
      <c r="H44" s="85">
        <v>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f t="shared" si="7"/>
        <v>0</v>
      </c>
      <c r="W44" s="82"/>
    </row>
    <row r="45" spans="1:23" ht="18.75">
      <c r="A45" s="83"/>
      <c r="B45" s="84" t="s">
        <v>413</v>
      </c>
      <c r="C45" s="85">
        <v>0</v>
      </c>
      <c r="D45" s="85">
        <v>0</v>
      </c>
      <c r="E45" s="85"/>
      <c r="F45" s="85"/>
      <c r="G45" s="85"/>
      <c r="H45" s="85">
        <v>0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>
        <f t="shared" si="7"/>
        <v>0</v>
      </c>
      <c r="W45" s="82"/>
    </row>
    <row r="46" spans="1:23" ht="18.75">
      <c r="A46" s="83"/>
      <c r="B46" s="84" t="s">
        <v>242</v>
      </c>
      <c r="C46" s="85">
        <v>0</v>
      </c>
      <c r="D46" s="85">
        <v>0</v>
      </c>
      <c r="E46" s="85"/>
      <c r="F46" s="85"/>
      <c r="G46" s="85"/>
      <c r="H46" s="85">
        <v>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>
        <f t="shared" si="7"/>
        <v>0</v>
      </c>
      <c r="W46" s="82"/>
    </row>
    <row r="47" spans="1:23" ht="18.75">
      <c r="A47" s="83"/>
      <c r="B47" s="84" t="s">
        <v>243</v>
      </c>
      <c r="C47" s="85">
        <v>0</v>
      </c>
      <c r="D47" s="85">
        <v>0</v>
      </c>
      <c r="E47" s="85"/>
      <c r="F47" s="85"/>
      <c r="G47" s="85"/>
      <c r="H47" s="85">
        <v>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>
        <f t="shared" si="7"/>
        <v>0</v>
      </c>
      <c r="W47" s="82"/>
    </row>
    <row r="48" spans="1:23" ht="18.75">
      <c r="A48" s="83"/>
      <c r="B48" s="84" t="s">
        <v>244</v>
      </c>
      <c r="C48" s="99">
        <v>0</v>
      </c>
      <c r="D48" s="99">
        <v>0</v>
      </c>
      <c r="E48" s="85"/>
      <c r="F48" s="85"/>
      <c r="G48" s="85"/>
      <c r="H48" s="85">
        <v>0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99">
        <f t="shared" si="7"/>
        <v>0</v>
      </c>
      <c r="W48" s="82"/>
    </row>
    <row r="49" spans="1:26" s="89" customFormat="1" ht="20.25" customHeight="1">
      <c r="A49" s="86" t="s">
        <v>234</v>
      </c>
      <c r="B49" s="87"/>
      <c r="C49" s="88">
        <f aca="true" t="shared" si="8" ref="C49:U49">SUM(C43:C48)</f>
        <v>0</v>
      </c>
      <c r="D49" s="88">
        <f t="shared" si="8"/>
        <v>0</v>
      </c>
      <c r="E49" s="88">
        <f t="shared" si="8"/>
        <v>0</v>
      </c>
      <c r="F49" s="88">
        <f t="shared" si="8"/>
        <v>0</v>
      </c>
      <c r="G49" s="88">
        <f t="shared" si="8"/>
        <v>0</v>
      </c>
      <c r="H49" s="88">
        <f t="shared" si="8"/>
        <v>0</v>
      </c>
      <c r="I49" s="88">
        <f t="shared" si="8"/>
        <v>0</v>
      </c>
      <c r="J49" s="88">
        <f t="shared" si="8"/>
        <v>0</v>
      </c>
      <c r="K49" s="88">
        <f t="shared" si="8"/>
        <v>0</v>
      </c>
      <c r="L49" s="88">
        <f t="shared" si="8"/>
        <v>0</v>
      </c>
      <c r="M49" s="88">
        <f t="shared" si="8"/>
        <v>0</v>
      </c>
      <c r="N49" s="88">
        <f t="shared" si="8"/>
        <v>0</v>
      </c>
      <c r="O49" s="88">
        <f t="shared" si="8"/>
        <v>0</v>
      </c>
      <c r="P49" s="88">
        <f t="shared" si="8"/>
        <v>0</v>
      </c>
      <c r="Q49" s="88">
        <f t="shared" si="8"/>
        <v>0</v>
      </c>
      <c r="R49" s="88">
        <f t="shared" si="8"/>
        <v>0</v>
      </c>
      <c r="S49" s="88">
        <f>SUM(S43:S48)</f>
        <v>0</v>
      </c>
      <c r="T49" s="88">
        <f t="shared" si="8"/>
        <v>0</v>
      </c>
      <c r="U49" s="88">
        <f t="shared" si="8"/>
        <v>0</v>
      </c>
      <c r="V49" s="88">
        <f t="shared" si="7"/>
        <v>0</v>
      </c>
      <c r="W49" s="72"/>
      <c r="X49" s="72"/>
      <c r="Y49" s="71"/>
      <c r="Z49" s="71"/>
    </row>
    <row r="50" spans="1:26" s="93" customFormat="1" ht="20.25" customHeight="1">
      <c r="A50" s="100" t="s">
        <v>235</v>
      </c>
      <c r="B50" s="101"/>
      <c r="C50" s="102"/>
      <c r="D50" s="102"/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/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f t="shared" si="7"/>
        <v>0</v>
      </c>
      <c r="W50" s="71"/>
      <c r="X50" s="72"/>
      <c r="Y50" s="71"/>
      <c r="Z50" s="71"/>
    </row>
    <row r="51" spans="1:22" ht="18.75">
      <c r="A51" s="94" t="s">
        <v>23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8.75">
      <c r="A52" s="83"/>
      <c r="B52" s="84" t="s">
        <v>245</v>
      </c>
      <c r="C52" s="85">
        <v>0</v>
      </c>
      <c r="D52" s="85">
        <v>0</v>
      </c>
      <c r="E52" s="85"/>
      <c r="F52" s="85"/>
      <c r="G52" s="85"/>
      <c r="H52" s="85"/>
      <c r="I52" s="85"/>
      <c r="J52" s="85"/>
      <c r="K52" s="85"/>
      <c r="L52" s="85"/>
      <c r="M52" s="103"/>
      <c r="N52" s="85"/>
      <c r="O52" s="85"/>
      <c r="P52" s="85"/>
      <c r="Q52" s="85"/>
      <c r="R52" s="85"/>
      <c r="S52" s="85"/>
      <c r="T52" s="85"/>
      <c r="U52" s="85"/>
      <c r="V52" s="85">
        <f aca="true" t="shared" si="9" ref="V52:V58">SUM(C52:U52)</f>
        <v>0</v>
      </c>
    </row>
    <row r="53" spans="1:22" ht="18.75">
      <c r="A53" s="83"/>
      <c r="B53" s="84" t="s">
        <v>414</v>
      </c>
      <c r="C53" s="85">
        <v>0</v>
      </c>
      <c r="D53" s="85">
        <v>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f t="shared" si="9"/>
        <v>0</v>
      </c>
    </row>
    <row r="54" spans="1:22" ht="18.75">
      <c r="A54" s="83"/>
      <c r="B54" s="84" t="s">
        <v>415</v>
      </c>
      <c r="C54" s="85">
        <v>0</v>
      </c>
      <c r="D54" s="85">
        <v>0</v>
      </c>
      <c r="E54" s="85"/>
      <c r="F54" s="85"/>
      <c r="G54" s="85"/>
      <c r="H54" s="85"/>
      <c r="I54" s="85"/>
      <c r="J54" s="85"/>
      <c r="K54" s="85">
        <v>0</v>
      </c>
      <c r="L54" s="85"/>
      <c r="M54" s="85"/>
      <c r="N54" s="85"/>
      <c r="O54" s="85"/>
      <c r="P54" s="85"/>
      <c r="Q54" s="85"/>
      <c r="R54" s="85"/>
      <c r="S54" s="85">
        <v>0</v>
      </c>
      <c r="T54" s="85">
        <v>0</v>
      </c>
      <c r="U54" s="85"/>
      <c r="V54" s="85">
        <f t="shared" si="9"/>
        <v>0</v>
      </c>
    </row>
    <row r="55" spans="1:22" ht="18.75">
      <c r="A55" s="83"/>
      <c r="B55" s="84" t="s">
        <v>416</v>
      </c>
      <c r="C55" s="85">
        <v>0</v>
      </c>
      <c r="D55" s="85">
        <v>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>
        <f t="shared" si="9"/>
        <v>0</v>
      </c>
    </row>
    <row r="56" spans="1:22" ht="18.75">
      <c r="A56" s="83"/>
      <c r="B56" s="84" t="s">
        <v>417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>
        <f t="shared" si="9"/>
        <v>0</v>
      </c>
    </row>
    <row r="57" spans="1:26" s="89" customFormat="1" ht="18.75">
      <c r="A57" s="86" t="s">
        <v>234</v>
      </c>
      <c r="B57" s="87"/>
      <c r="C57" s="88">
        <f>SUM(C52:C56)</f>
        <v>0</v>
      </c>
      <c r="D57" s="88">
        <f aca="true" t="shared" si="10" ref="D57:U57">SUM(D52:D56)</f>
        <v>0</v>
      </c>
      <c r="E57" s="88">
        <f t="shared" si="10"/>
        <v>0</v>
      </c>
      <c r="F57" s="88">
        <f t="shared" si="10"/>
        <v>0</v>
      </c>
      <c r="G57" s="88">
        <f t="shared" si="10"/>
        <v>0</v>
      </c>
      <c r="H57" s="88">
        <f t="shared" si="10"/>
        <v>0</v>
      </c>
      <c r="I57" s="88">
        <f t="shared" si="10"/>
        <v>0</v>
      </c>
      <c r="J57" s="88">
        <f t="shared" si="10"/>
        <v>0</v>
      </c>
      <c r="K57" s="88">
        <f t="shared" si="10"/>
        <v>0</v>
      </c>
      <c r="L57" s="88">
        <f t="shared" si="10"/>
        <v>0</v>
      </c>
      <c r="M57" s="88">
        <f t="shared" si="10"/>
        <v>0</v>
      </c>
      <c r="N57" s="88">
        <f t="shared" si="10"/>
        <v>0</v>
      </c>
      <c r="O57" s="88">
        <f t="shared" si="10"/>
        <v>0</v>
      </c>
      <c r="P57" s="88">
        <f t="shared" si="10"/>
        <v>0</v>
      </c>
      <c r="Q57" s="88">
        <f t="shared" si="10"/>
        <v>0</v>
      </c>
      <c r="R57" s="88">
        <f t="shared" si="10"/>
        <v>0</v>
      </c>
      <c r="S57" s="88">
        <f>SUM(S52:S56)</f>
        <v>0</v>
      </c>
      <c r="T57" s="88">
        <f t="shared" si="10"/>
        <v>0</v>
      </c>
      <c r="U57" s="88">
        <f t="shared" si="10"/>
        <v>0</v>
      </c>
      <c r="V57" s="88">
        <f t="shared" si="9"/>
        <v>0</v>
      </c>
      <c r="W57" s="72"/>
      <c r="X57" s="72"/>
      <c r="Y57" s="71"/>
      <c r="Z57" s="71"/>
    </row>
    <row r="58" spans="1:26" s="93" customFormat="1" ht="18.75">
      <c r="A58" s="90" t="s">
        <v>235</v>
      </c>
      <c r="B58" s="91"/>
      <c r="C58" s="92"/>
      <c r="D58" s="92"/>
      <c r="E58" s="92">
        <v>0</v>
      </c>
      <c r="F58" s="92"/>
      <c r="G58" s="92">
        <v>0</v>
      </c>
      <c r="H58" s="92"/>
      <c r="I58" s="92">
        <v>0</v>
      </c>
      <c r="J58" s="92">
        <v>0</v>
      </c>
      <c r="K58" s="92"/>
      <c r="L58" s="92">
        <v>0</v>
      </c>
      <c r="M58" s="92"/>
      <c r="N58" s="92"/>
      <c r="O58" s="92">
        <v>0</v>
      </c>
      <c r="P58" s="92"/>
      <c r="Q58" s="92">
        <v>0</v>
      </c>
      <c r="R58" s="92">
        <v>0</v>
      </c>
      <c r="S58" s="92"/>
      <c r="T58" s="92"/>
      <c r="U58" s="92">
        <v>0</v>
      </c>
      <c r="V58" s="92">
        <f t="shared" si="9"/>
        <v>0</v>
      </c>
      <c r="W58" s="82"/>
      <c r="X58" s="72"/>
      <c r="Y58" s="71"/>
      <c r="Z58" s="71"/>
    </row>
    <row r="59" spans="1:22" ht="18.75">
      <c r="A59" s="94" t="s">
        <v>24</v>
      </c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8.75">
      <c r="A60" s="83"/>
      <c r="B60" s="84" t="s">
        <v>246</v>
      </c>
      <c r="C60" s="85">
        <v>0</v>
      </c>
      <c r="D60" s="85">
        <v>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>
        <v>0</v>
      </c>
      <c r="T60" s="85">
        <v>0</v>
      </c>
      <c r="U60" s="85"/>
      <c r="V60" s="85">
        <f aca="true" t="shared" si="11" ref="V60:V74">SUM(C60:U60)</f>
        <v>0</v>
      </c>
    </row>
    <row r="61" spans="1:22" ht="18.75">
      <c r="A61" s="83"/>
      <c r="B61" s="84" t="s">
        <v>247</v>
      </c>
      <c r="C61" s="85">
        <v>0</v>
      </c>
      <c r="D61" s="85">
        <v>0</v>
      </c>
      <c r="E61" s="85"/>
      <c r="F61" s="85"/>
      <c r="G61" s="85"/>
      <c r="H61" s="85">
        <v>0</v>
      </c>
      <c r="I61" s="85"/>
      <c r="J61" s="85"/>
      <c r="K61" s="85">
        <v>0</v>
      </c>
      <c r="L61" s="85"/>
      <c r="M61" s="85"/>
      <c r="N61" s="85"/>
      <c r="O61" s="85"/>
      <c r="P61" s="85"/>
      <c r="Q61" s="85"/>
      <c r="R61" s="85"/>
      <c r="S61" s="85">
        <v>0</v>
      </c>
      <c r="T61" s="85">
        <v>0</v>
      </c>
      <c r="U61" s="85"/>
      <c r="V61" s="85">
        <f>SUM(C61:U61)</f>
        <v>0</v>
      </c>
    </row>
    <row r="62" spans="1:22" ht="18.75">
      <c r="A62" s="83"/>
      <c r="B62" s="84" t="s">
        <v>248</v>
      </c>
      <c r="C62" s="85">
        <v>0</v>
      </c>
      <c r="D62" s="85">
        <v>0</v>
      </c>
      <c r="E62" s="85"/>
      <c r="F62" s="85"/>
      <c r="G62" s="85"/>
      <c r="H62" s="85">
        <v>0</v>
      </c>
      <c r="I62" s="85"/>
      <c r="J62" s="85"/>
      <c r="K62" s="85">
        <v>0</v>
      </c>
      <c r="L62" s="85"/>
      <c r="M62" s="85"/>
      <c r="N62" s="85"/>
      <c r="O62" s="85"/>
      <c r="P62" s="85"/>
      <c r="Q62" s="85"/>
      <c r="R62" s="85"/>
      <c r="S62" s="85">
        <v>0</v>
      </c>
      <c r="T62" s="85">
        <v>0</v>
      </c>
      <c r="U62" s="85"/>
      <c r="V62" s="85">
        <f t="shared" si="11"/>
        <v>0</v>
      </c>
    </row>
    <row r="63" spans="1:22" ht="18.75">
      <c r="A63" s="83"/>
      <c r="B63" s="84" t="s">
        <v>249</v>
      </c>
      <c r="C63" s="85">
        <v>0</v>
      </c>
      <c r="D63" s="85">
        <v>0</v>
      </c>
      <c r="E63" s="85"/>
      <c r="F63" s="85"/>
      <c r="G63" s="85"/>
      <c r="H63" s="85">
        <v>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>
        <v>0</v>
      </c>
      <c r="T63" s="85"/>
      <c r="U63" s="85"/>
      <c r="V63" s="85">
        <f t="shared" si="11"/>
        <v>0</v>
      </c>
    </row>
    <row r="64" spans="1:22" ht="18.75">
      <c r="A64" s="83"/>
      <c r="B64" s="84" t="s">
        <v>250</v>
      </c>
      <c r="C64" s="85">
        <v>0</v>
      </c>
      <c r="D64" s="85">
        <v>0</v>
      </c>
      <c r="E64" s="85"/>
      <c r="F64" s="85"/>
      <c r="G64" s="85"/>
      <c r="H64" s="85"/>
      <c r="I64" s="85"/>
      <c r="J64" s="85"/>
      <c r="K64" s="85">
        <v>0</v>
      </c>
      <c r="L64" s="85"/>
      <c r="M64" s="85"/>
      <c r="N64" s="85"/>
      <c r="O64" s="85"/>
      <c r="P64" s="85"/>
      <c r="Q64" s="85"/>
      <c r="R64" s="85"/>
      <c r="S64" s="85">
        <v>0</v>
      </c>
      <c r="T64" s="85">
        <v>0</v>
      </c>
      <c r="U64" s="85"/>
      <c r="V64" s="85">
        <f t="shared" si="11"/>
        <v>0</v>
      </c>
    </row>
    <row r="65" spans="1:22" ht="18.75">
      <c r="A65" s="83"/>
      <c r="B65" s="84" t="s">
        <v>251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>
        <v>0</v>
      </c>
      <c r="T65" s="85">
        <v>0</v>
      </c>
      <c r="U65" s="85"/>
      <c r="V65" s="85">
        <f t="shared" si="11"/>
        <v>0</v>
      </c>
    </row>
    <row r="66" spans="1:22" ht="18.75">
      <c r="A66" s="83"/>
      <c r="B66" s="84" t="s">
        <v>252</v>
      </c>
      <c r="C66" s="85">
        <v>0</v>
      </c>
      <c r="D66" s="85">
        <v>0</v>
      </c>
      <c r="E66" s="85"/>
      <c r="F66" s="85"/>
      <c r="G66" s="85"/>
      <c r="H66" s="85">
        <v>0</v>
      </c>
      <c r="I66" s="85"/>
      <c r="J66" s="85"/>
      <c r="K66" s="85">
        <v>0</v>
      </c>
      <c r="L66" s="85"/>
      <c r="M66" s="85"/>
      <c r="N66" s="85"/>
      <c r="O66" s="85"/>
      <c r="P66" s="85"/>
      <c r="Q66" s="85"/>
      <c r="R66" s="85"/>
      <c r="S66" s="85">
        <v>0</v>
      </c>
      <c r="T66" s="85">
        <v>0</v>
      </c>
      <c r="U66" s="85"/>
      <c r="V66" s="85">
        <f t="shared" si="11"/>
        <v>0</v>
      </c>
    </row>
    <row r="67" spans="1:22" ht="18.75">
      <c r="A67" s="83"/>
      <c r="B67" s="84" t="s">
        <v>253</v>
      </c>
      <c r="C67" s="85">
        <v>0</v>
      </c>
      <c r="D67" s="85">
        <v>0</v>
      </c>
      <c r="E67" s="85"/>
      <c r="F67" s="85"/>
      <c r="G67" s="85"/>
      <c r="H67" s="85">
        <v>0</v>
      </c>
      <c r="I67" s="85"/>
      <c r="J67" s="85"/>
      <c r="K67" s="85">
        <v>0</v>
      </c>
      <c r="L67" s="85"/>
      <c r="M67" s="85"/>
      <c r="N67" s="85"/>
      <c r="O67" s="85"/>
      <c r="P67" s="85"/>
      <c r="Q67" s="85"/>
      <c r="R67" s="85"/>
      <c r="S67" s="85"/>
      <c r="T67" s="85">
        <v>0</v>
      </c>
      <c r="U67" s="85"/>
      <c r="V67" s="85">
        <f t="shared" si="11"/>
        <v>0</v>
      </c>
    </row>
    <row r="68" spans="1:22" ht="18.75">
      <c r="A68" s="83"/>
      <c r="B68" s="84" t="s">
        <v>254</v>
      </c>
      <c r="C68" s="85">
        <v>0</v>
      </c>
      <c r="D68" s="85">
        <v>0</v>
      </c>
      <c r="E68" s="85"/>
      <c r="F68" s="85"/>
      <c r="G68" s="85"/>
      <c r="H68" s="85">
        <v>0</v>
      </c>
      <c r="I68" s="85"/>
      <c r="J68" s="85"/>
      <c r="K68" s="85">
        <v>0</v>
      </c>
      <c r="L68" s="85"/>
      <c r="M68" s="85"/>
      <c r="N68" s="85"/>
      <c r="O68" s="85"/>
      <c r="P68" s="85"/>
      <c r="Q68" s="85"/>
      <c r="R68" s="85"/>
      <c r="S68" s="85">
        <v>0</v>
      </c>
      <c r="T68" s="85">
        <v>0</v>
      </c>
      <c r="U68" s="85"/>
      <c r="V68" s="85">
        <f t="shared" si="11"/>
        <v>0</v>
      </c>
    </row>
    <row r="69" spans="1:22" ht="18.75">
      <c r="A69" s="83"/>
      <c r="B69" s="84" t="s">
        <v>255</v>
      </c>
      <c r="C69" s="85">
        <v>0</v>
      </c>
      <c r="D69" s="85">
        <v>0</v>
      </c>
      <c r="E69" s="85"/>
      <c r="F69" s="85"/>
      <c r="G69" s="85"/>
      <c r="H69" s="85">
        <v>0</v>
      </c>
      <c r="I69" s="85"/>
      <c r="J69" s="85"/>
      <c r="K69" s="85">
        <v>0</v>
      </c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18.75">
      <c r="A70" s="83"/>
      <c r="B70" s="84" t="s">
        <v>418</v>
      </c>
      <c r="C70" s="85">
        <v>0</v>
      </c>
      <c r="D70" s="85">
        <v>0</v>
      </c>
      <c r="E70" s="85"/>
      <c r="F70" s="85"/>
      <c r="G70" s="85"/>
      <c r="H70" s="85">
        <v>0</v>
      </c>
      <c r="I70" s="85"/>
      <c r="J70" s="85"/>
      <c r="K70" s="85">
        <v>0</v>
      </c>
      <c r="L70" s="85"/>
      <c r="M70" s="85"/>
      <c r="N70" s="85"/>
      <c r="O70" s="85"/>
      <c r="P70" s="85"/>
      <c r="Q70" s="85"/>
      <c r="R70" s="85"/>
      <c r="S70" s="85">
        <v>0</v>
      </c>
      <c r="T70" s="85">
        <v>0</v>
      </c>
      <c r="U70" s="85"/>
      <c r="V70" s="85">
        <f t="shared" si="11"/>
        <v>0</v>
      </c>
    </row>
    <row r="71" spans="1:22" ht="18.75">
      <c r="A71" s="83"/>
      <c r="B71" s="84" t="s">
        <v>256</v>
      </c>
      <c r="C71" s="85">
        <v>0</v>
      </c>
      <c r="D71" s="85">
        <v>0</v>
      </c>
      <c r="E71" s="85"/>
      <c r="F71" s="85"/>
      <c r="G71" s="85"/>
      <c r="H71" s="85">
        <v>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>
        <v>0</v>
      </c>
      <c r="T71" s="85">
        <v>0</v>
      </c>
      <c r="U71" s="85"/>
      <c r="V71" s="85">
        <f t="shared" si="11"/>
        <v>0</v>
      </c>
    </row>
    <row r="72" spans="1:22" ht="18.75">
      <c r="A72" s="83"/>
      <c r="B72" s="84" t="s">
        <v>419</v>
      </c>
      <c r="C72" s="85">
        <v>0</v>
      </c>
      <c r="D72" s="85">
        <v>0</v>
      </c>
      <c r="E72" s="85"/>
      <c r="F72" s="85"/>
      <c r="G72" s="85"/>
      <c r="H72" s="85"/>
      <c r="I72" s="85"/>
      <c r="J72" s="85"/>
      <c r="K72" s="85">
        <v>0</v>
      </c>
      <c r="L72" s="85"/>
      <c r="M72" s="85"/>
      <c r="N72" s="85"/>
      <c r="O72" s="85"/>
      <c r="P72" s="85"/>
      <c r="Q72" s="85"/>
      <c r="R72" s="85"/>
      <c r="S72" s="85">
        <v>0</v>
      </c>
      <c r="T72" s="85">
        <v>0</v>
      </c>
      <c r="U72" s="85"/>
      <c r="V72" s="85">
        <f t="shared" si="11"/>
        <v>0</v>
      </c>
    </row>
    <row r="73" spans="1:26" s="89" customFormat="1" ht="18.75">
      <c r="A73" s="86" t="s">
        <v>234</v>
      </c>
      <c r="B73" s="87"/>
      <c r="C73" s="88">
        <f aca="true" t="shared" si="12" ref="C73:U73">SUM(C60:C72)</f>
        <v>0</v>
      </c>
      <c r="D73" s="88">
        <f>SUM(D60:D72)</f>
        <v>0</v>
      </c>
      <c r="E73" s="88">
        <f t="shared" si="12"/>
        <v>0</v>
      </c>
      <c r="F73" s="88">
        <f t="shared" si="12"/>
        <v>0</v>
      </c>
      <c r="G73" s="88">
        <f t="shared" si="12"/>
        <v>0</v>
      </c>
      <c r="H73" s="88">
        <f t="shared" si="12"/>
        <v>0</v>
      </c>
      <c r="I73" s="88">
        <f t="shared" si="12"/>
        <v>0</v>
      </c>
      <c r="J73" s="88">
        <f t="shared" si="12"/>
        <v>0</v>
      </c>
      <c r="K73" s="88">
        <f>SUM(K60:K72)</f>
        <v>0</v>
      </c>
      <c r="L73" s="88">
        <f t="shared" si="12"/>
        <v>0</v>
      </c>
      <c r="M73" s="88">
        <f t="shared" si="12"/>
        <v>0</v>
      </c>
      <c r="N73" s="88">
        <f t="shared" si="12"/>
        <v>0</v>
      </c>
      <c r="O73" s="88">
        <f t="shared" si="12"/>
        <v>0</v>
      </c>
      <c r="P73" s="88">
        <f t="shared" si="12"/>
        <v>0</v>
      </c>
      <c r="Q73" s="88">
        <f t="shared" si="12"/>
        <v>0</v>
      </c>
      <c r="R73" s="88">
        <f t="shared" si="12"/>
        <v>0</v>
      </c>
      <c r="S73" s="88">
        <f>SUM(S60:S72)</f>
        <v>0</v>
      </c>
      <c r="T73" s="88">
        <f t="shared" si="12"/>
        <v>0</v>
      </c>
      <c r="U73" s="88">
        <f t="shared" si="12"/>
        <v>0</v>
      </c>
      <c r="V73" s="88">
        <f t="shared" si="11"/>
        <v>0</v>
      </c>
      <c r="W73" s="72"/>
      <c r="X73" s="72"/>
      <c r="Y73" s="71"/>
      <c r="Z73" s="71"/>
    </row>
    <row r="74" spans="1:26" s="93" customFormat="1" ht="18.75">
      <c r="A74" s="90" t="s">
        <v>235</v>
      </c>
      <c r="B74" s="91"/>
      <c r="C74" s="92"/>
      <c r="D74" s="92"/>
      <c r="E74" s="92">
        <v>0</v>
      </c>
      <c r="F74" s="92">
        <v>0</v>
      </c>
      <c r="G74" s="92">
        <v>0</v>
      </c>
      <c r="H74" s="92"/>
      <c r="I74" s="92">
        <v>0</v>
      </c>
      <c r="J74" s="92"/>
      <c r="K74" s="92"/>
      <c r="L74" s="92">
        <v>0</v>
      </c>
      <c r="M74" s="92"/>
      <c r="N74" s="92">
        <v>0</v>
      </c>
      <c r="O74" s="92">
        <v>0</v>
      </c>
      <c r="P74" s="92"/>
      <c r="Q74" s="92">
        <v>0</v>
      </c>
      <c r="R74" s="92">
        <v>0</v>
      </c>
      <c r="S74" s="92"/>
      <c r="T74" s="92"/>
      <c r="U74" s="92">
        <v>0</v>
      </c>
      <c r="V74" s="92">
        <f t="shared" si="11"/>
        <v>0</v>
      </c>
      <c r="W74" s="82"/>
      <c r="X74" s="72"/>
      <c r="Y74" s="71"/>
      <c r="Z74" s="71"/>
    </row>
    <row r="75" spans="1:22" ht="18.75">
      <c r="A75" s="96" t="s">
        <v>25</v>
      </c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ht="18.75">
      <c r="A76" s="83"/>
      <c r="B76" s="84" t="s">
        <v>257</v>
      </c>
      <c r="C76" s="85"/>
      <c r="D76" s="85">
        <v>0</v>
      </c>
      <c r="E76" s="85"/>
      <c r="F76" s="85"/>
      <c r="G76" s="85"/>
      <c r="H76" s="85">
        <v>0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>
        <f aca="true" t="shared" si="13" ref="V76:V81">SUM(C76:U76)</f>
        <v>0</v>
      </c>
    </row>
    <row r="77" spans="1:22" ht="18.75">
      <c r="A77" s="83"/>
      <c r="B77" s="84" t="s">
        <v>420</v>
      </c>
      <c r="C77" s="85">
        <v>0</v>
      </c>
      <c r="D77" s="85">
        <v>0</v>
      </c>
      <c r="E77" s="85"/>
      <c r="F77" s="85"/>
      <c r="G77" s="85"/>
      <c r="H77" s="85">
        <v>0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>
        <v>0</v>
      </c>
      <c r="T77" s="85">
        <v>0</v>
      </c>
      <c r="U77" s="85"/>
      <c r="V77" s="85">
        <f t="shared" si="13"/>
        <v>0</v>
      </c>
    </row>
    <row r="78" spans="1:22" ht="18.75">
      <c r="A78" s="83"/>
      <c r="B78" s="84" t="s">
        <v>421</v>
      </c>
      <c r="C78" s="85"/>
      <c r="D78" s="85">
        <v>0</v>
      </c>
      <c r="E78" s="85"/>
      <c r="F78" s="85"/>
      <c r="G78" s="85"/>
      <c r="H78" s="85">
        <v>0</v>
      </c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>
        <v>0</v>
      </c>
      <c r="T78" s="85">
        <v>0</v>
      </c>
      <c r="U78" s="85"/>
      <c r="V78" s="85">
        <f t="shared" si="13"/>
        <v>0</v>
      </c>
    </row>
    <row r="79" spans="1:22" ht="18.75">
      <c r="A79" s="83"/>
      <c r="B79" s="84" t="s">
        <v>422</v>
      </c>
      <c r="C79" s="85">
        <v>0</v>
      </c>
      <c r="D79" s="85"/>
      <c r="E79" s="85"/>
      <c r="F79" s="85"/>
      <c r="G79" s="85"/>
      <c r="H79" s="85">
        <v>0</v>
      </c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>
        <v>0</v>
      </c>
      <c r="T79" s="85">
        <v>0</v>
      </c>
      <c r="U79" s="85"/>
      <c r="V79" s="85">
        <f t="shared" si="13"/>
        <v>0</v>
      </c>
    </row>
    <row r="80" spans="1:26" s="89" customFormat="1" ht="18.75">
      <c r="A80" s="86" t="s">
        <v>234</v>
      </c>
      <c r="B80" s="87"/>
      <c r="C80" s="88">
        <f aca="true" t="shared" si="14" ref="C80:U80">SUM(C76:C79)</f>
        <v>0</v>
      </c>
      <c r="D80" s="88">
        <f t="shared" si="14"/>
        <v>0</v>
      </c>
      <c r="E80" s="88">
        <f t="shared" si="14"/>
        <v>0</v>
      </c>
      <c r="F80" s="88">
        <f t="shared" si="14"/>
        <v>0</v>
      </c>
      <c r="G80" s="88">
        <f t="shared" si="14"/>
        <v>0</v>
      </c>
      <c r="H80" s="88">
        <f t="shared" si="14"/>
        <v>0</v>
      </c>
      <c r="I80" s="88">
        <f t="shared" si="14"/>
        <v>0</v>
      </c>
      <c r="J80" s="88">
        <f t="shared" si="14"/>
        <v>0</v>
      </c>
      <c r="K80" s="88">
        <f t="shared" si="14"/>
        <v>0</v>
      </c>
      <c r="L80" s="88">
        <f t="shared" si="14"/>
        <v>0</v>
      </c>
      <c r="M80" s="88">
        <f t="shared" si="14"/>
        <v>0</v>
      </c>
      <c r="N80" s="88">
        <f t="shared" si="14"/>
        <v>0</v>
      </c>
      <c r="O80" s="88">
        <f t="shared" si="14"/>
        <v>0</v>
      </c>
      <c r="P80" s="88">
        <f t="shared" si="14"/>
        <v>0</v>
      </c>
      <c r="Q80" s="88">
        <f t="shared" si="14"/>
        <v>0</v>
      </c>
      <c r="R80" s="88">
        <f t="shared" si="14"/>
        <v>0</v>
      </c>
      <c r="S80" s="88">
        <f>SUM(S76:S79)</f>
        <v>0</v>
      </c>
      <c r="T80" s="88">
        <f t="shared" si="14"/>
        <v>0</v>
      </c>
      <c r="U80" s="88">
        <f t="shared" si="14"/>
        <v>0</v>
      </c>
      <c r="V80" s="88">
        <f t="shared" si="13"/>
        <v>0</v>
      </c>
      <c r="W80" s="72"/>
      <c r="X80" s="72"/>
      <c r="Y80" s="71"/>
      <c r="Z80" s="71"/>
    </row>
    <row r="81" spans="1:26" s="93" customFormat="1" ht="18.75">
      <c r="A81" s="90" t="s">
        <v>235</v>
      </c>
      <c r="B81" s="91"/>
      <c r="C81" s="92"/>
      <c r="D81" s="92"/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/>
      <c r="U81" s="92">
        <v>0</v>
      </c>
      <c r="V81" s="104">
        <f t="shared" si="13"/>
        <v>0</v>
      </c>
      <c r="W81" s="71"/>
      <c r="X81" s="72"/>
      <c r="Y81" s="71"/>
      <c r="Z81" s="71"/>
    </row>
    <row r="82" spans="1:23" ht="18.75">
      <c r="A82" s="94" t="s">
        <v>26</v>
      </c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2"/>
    </row>
    <row r="83" spans="1:22" ht="18.75">
      <c r="A83" s="83"/>
      <c r="B83" s="84" t="s">
        <v>423</v>
      </c>
      <c r="C83" s="85">
        <v>0</v>
      </c>
      <c r="D83" s="85">
        <v>0</v>
      </c>
      <c r="E83" s="85"/>
      <c r="F83" s="85"/>
      <c r="G83" s="85"/>
      <c r="H83" s="85">
        <v>0</v>
      </c>
      <c r="I83" s="85"/>
      <c r="J83" s="85"/>
      <c r="K83" s="85">
        <v>0</v>
      </c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>
        <f>SUM(C83:U83)</f>
        <v>0</v>
      </c>
    </row>
    <row r="84" spans="1:22" ht="18.75">
      <c r="A84" s="83"/>
      <c r="B84" s="84" t="s">
        <v>424</v>
      </c>
      <c r="C84" s="85">
        <v>0</v>
      </c>
      <c r="D84" s="85">
        <v>0</v>
      </c>
      <c r="E84" s="85"/>
      <c r="F84" s="85"/>
      <c r="G84" s="85"/>
      <c r="H84" s="85"/>
      <c r="I84" s="85"/>
      <c r="J84" s="85"/>
      <c r="K84" s="85"/>
      <c r="L84" s="85"/>
      <c r="M84" s="85"/>
      <c r="N84" s="105"/>
      <c r="O84" s="85"/>
      <c r="P84" s="85"/>
      <c r="Q84" s="85"/>
      <c r="R84" s="85"/>
      <c r="S84" s="85"/>
      <c r="T84" s="85"/>
      <c r="U84" s="85"/>
      <c r="V84" s="85">
        <f>SUM(C84:U84)</f>
        <v>0</v>
      </c>
    </row>
    <row r="85" spans="1:22" ht="18.75">
      <c r="A85" s="83"/>
      <c r="B85" s="84" t="s">
        <v>425</v>
      </c>
      <c r="C85" s="85">
        <v>0</v>
      </c>
      <c r="D85" s="85">
        <v>0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>
        <f>SUM(C85:U85)</f>
        <v>0</v>
      </c>
    </row>
    <row r="86" spans="1:26" s="89" customFormat="1" ht="18.75">
      <c r="A86" s="86" t="s">
        <v>234</v>
      </c>
      <c r="B86" s="87"/>
      <c r="C86" s="88">
        <f aca="true" t="shared" si="15" ref="C86:U86">SUM(C83:C85)</f>
        <v>0</v>
      </c>
      <c r="D86" s="88">
        <f t="shared" si="15"/>
        <v>0</v>
      </c>
      <c r="E86" s="88">
        <f t="shared" si="15"/>
        <v>0</v>
      </c>
      <c r="F86" s="88">
        <f t="shared" si="15"/>
        <v>0</v>
      </c>
      <c r="G86" s="88">
        <f t="shared" si="15"/>
        <v>0</v>
      </c>
      <c r="H86" s="88">
        <f t="shared" si="15"/>
        <v>0</v>
      </c>
      <c r="I86" s="88">
        <f t="shared" si="15"/>
        <v>0</v>
      </c>
      <c r="J86" s="88">
        <f t="shared" si="15"/>
        <v>0</v>
      </c>
      <c r="K86" s="88">
        <f t="shared" si="15"/>
        <v>0</v>
      </c>
      <c r="L86" s="88">
        <f t="shared" si="15"/>
        <v>0</v>
      </c>
      <c r="M86" s="88">
        <f t="shared" si="15"/>
        <v>0</v>
      </c>
      <c r="N86" s="105"/>
      <c r="O86" s="88">
        <f t="shared" si="15"/>
        <v>0</v>
      </c>
      <c r="P86" s="88">
        <f t="shared" si="15"/>
        <v>0</v>
      </c>
      <c r="Q86" s="88">
        <f t="shared" si="15"/>
        <v>0</v>
      </c>
      <c r="R86" s="88">
        <f t="shared" si="15"/>
        <v>0</v>
      </c>
      <c r="S86" s="88">
        <f>SUM(S83:S85)</f>
        <v>0</v>
      </c>
      <c r="T86" s="88">
        <f t="shared" si="15"/>
        <v>0</v>
      </c>
      <c r="U86" s="88">
        <f t="shared" si="15"/>
        <v>0</v>
      </c>
      <c r="V86" s="88">
        <f>SUM(C86:U86)</f>
        <v>0</v>
      </c>
      <c r="W86" s="72"/>
      <c r="X86" s="72"/>
      <c r="Y86" s="71"/>
      <c r="Z86" s="71"/>
    </row>
    <row r="87" spans="1:26" s="93" customFormat="1" ht="18.75">
      <c r="A87" s="90" t="s">
        <v>235</v>
      </c>
      <c r="B87" s="91"/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/>
      <c r="I87" s="92">
        <v>0</v>
      </c>
      <c r="J87" s="92"/>
      <c r="K87" s="92"/>
      <c r="L87" s="92">
        <v>0</v>
      </c>
      <c r="M87" s="92">
        <v>0</v>
      </c>
      <c r="N87" s="92"/>
      <c r="O87" s="92">
        <v>0</v>
      </c>
      <c r="P87" s="92"/>
      <c r="Q87" s="92"/>
      <c r="R87" s="92">
        <v>0</v>
      </c>
      <c r="S87" s="92">
        <v>0</v>
      </c>
      <c r="T87" s="92">
        <v>0</v>
      </c>
      <c r="U87" s="92">
        <v>0</v>
      </c>
      <c r="V87" s="92">
        <f>SUM(C87:U87)</f>
        <v>0</v>
      </c>
      <c r="W87" s="71"/>
      <c r="X87" s="72"/>
      <c r="Y87" s="71"/>
      <c r="Z87" s="71"/>
    </row>
    <row r="88" spans="1:22" ht="18.75">
      <c r="A88" s="94" t="s">
        <v>27</v>
      </c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ht="18.75">
      <c r="A89" s="83"/>
      <c r="B89" s="84" t="s">
        <v>258</v>
      </c>
      <c r="C89" s="85">
        <v>0</v>
      </c>
      <c r="D89" s="85">
        <v>0</v>
      </c>
      <c r="E89" s="85"/>
      <c r="F89" s="85"/>
      <c r="G89" s="85"/>
      <c r="H89" s="85"/>
      <c r="I89" s="85"/>
      <c r="J89" s="85"/>
      <c r="K89" s="85">
        <v>0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>
        <f aca="true" t="shared" si="16" ref="V89:V101">SUM(C89:U89)</f>
        <v>0</v>
      </c>
    </row>
    <row r="90" spans="1:22" ht="18.75">
      <c r="A90" s="83"/>
      <c r="B90" s="84" t="s">
        <v>259</v>
      </c>
      <c r="C90" s="85">
        <v>0</v>
      </c>
      <c r="D90" s="85">
        <v>0</v>
      </c>
      <c r="E90" s="85"/>
      <c r="F90" s="85"/>
      <c r="G90" s="85"/>
      <c r="H90" s="85"/>
      <c r="I90" s="85"/>
      <c r="J90" s="85"/>
      <c r="K90" s="85">
        <v>0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>
        <f t="shared" si="16"/>
        <v>0</v>
      </c>
    </row>
    <row r="91" spans="1:22" ht="18.75">
      <c r="A91" s="83"/>
      <c r="B91" s="84" t="s">
        <v>426</v>
      </c>
      <c r="C91" s="85">
        <v>0</v>
      </c>
      <c r="D91" s="85">
        <v>0</v>
      </c>
      <c r="E91" s="85"/>
      <c r="F91" s="85"/>
      <c r="G91" s="85"/>
      <c r="H91" s="85"/>
      <c r="I91" s="85"/>
      <c r="J91" s="85"/>
      <c r="K91" s="85">
        <v>0</v>
      </c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>
        <f t="shared" si="16"/>
        <v>0</v>
      </c>
    </row>
    <row r="92" spans="1:22" ht="18.75">
      <c r="A92" s="83"/>
      <c r="B92" s="84" t="s">
        <v>260</v>
      </c>
      <c r="C92" s="85">
        <v>0</v>
      </c>
      <c r="D92" s="85">
        <v>0</v>
      </c>
      <c r="E92" s="85"/>
      <c r="F92" s="85"/>
      <c r="G92" s="85"/>
      <c r="H92" s="85"/>
      <c r="I92" s="85"/>
      <c r="J92" s="85"/>
      <c r="K92" s="85">
        <v>0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>
        <f t="shared" si="16"/>
        <v>0</v>
      </c>
    </row>
    <row r="93" spans="1:22" ht="18.75">
      <c r="A93" s="83"/>
      <c r="B93" s="84" t="s">
        <v>427</v>
      </c>
      <c r="C93" s="85">
        <v>0</v>
      </c>
      <c r="D93" s="85">
        <v>0</v>
      </c>
      <c r="E93" s="85"/>
      <c r="F93" s="85"/>
      <c r="G93" s="85"/>
      <c r="H93" s="85"/>
      <c r="I93" s="85"/>
      <c r="J93" s="85"/>
      <c r="K93" s="85">
        <v>0</v>
      </c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>
        <f t="shared" si="16"/>
        <v>0</v>
      </c>
    </row>
    <row r="94" spans="1:22" ht="18.75">
      <c r="A94" s="83"/>
      <c r="B94" s="84" t="s">
        <v>428</v>
      </c>
      <c r="C94" s="85">
        <v>0</v>
      </c>
      <c r="D94" s="85">
        <v>0</v>
      </c>
      <c r="E94" s="85"/>
      <c r="F94" s="85"/>
      <c r="G94" s="85"/>
      <c r="H94" s="85"/>
      <c r="I94" s="85"/>
      <c r="J94" s="85"/>
      <c r="K94" s="85">
        <v>0</v>
      </c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>
        <f>SUM(C94:U94)</f>
        <v>0</v>
      </c>
    </row>
    <row r="95" spans="1:22" ht="18.75">
      <c r="A95" s="83"/>
      <c r="B95" s="84" t="s">
        <v>429</v>
      </c>
      <c r="C95" s="85">
        <v>0</v>
      </c>
      <c r="D95" s="85">
        <v>0</v>
      </c>
      <c r="E95" s="85"/>
      <c r="F95" s="85"/>
      <c r="G95" s="85"/>
      <c r="H95" s="85"/>
      <c r="I95" s="85"/>
      <c r="J95" s="85"/>
      <c r="K95" s="85">
        <v>0</v>
      </c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>
        <f t="shared" si="16"/>
        <v>0</v>
      </c>
    </row>
    <row r="96" spans="1:22" ht="18.75">
      <c r="A96" s="83"/>
      <c r="B96" s="84" t="s">
        <v>430</v>
      </c>
      <c r="C96" s="85">
        <v>0</v>
      </c>
      <c r="D96" s="85">
        <v>0</v>
      </c>
      <c r="E96" s="85"/>
      <c r="F96" s="85"/>
      <c r="G96" s="85"/>
      <c r="H96" s="85"/>
      <c r="I96" s="85"/>
      <c r="J96" s="85"/>
      <c r="K96" s="85">
        <v>0</v>
      </c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>
        <f t="shared" si="16"/>
        <v>0</v>
      </c>
    </row>
    <row r="97" spans="1:22" ht="18.75">
      <c r="A97" s="83"/>
      <c r="B97" s="84" t="s">
        <v>431</v>
      </c>
      <c r="C97" s="85">
        <v>0</v>
      </c>
      <c r="D97" s="85">
        <v>0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>
        <f>SUM(C97:U97)</f>
        <v>0</v>
      </c>
    </row>
    <row r="98" spans="1:22" ht="18.75">
      <c r="A98" s="83"/>
      <c r="B98" s="84" t="s">
        <v>261</v>
      </c>
      <c r="C98" s="85">
        <v>0</v>
      </c>
      <c r="D98" s="85">
        <v>0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>
        <f t="shared" si="16"/>
        <v>0</v>
      </c>
    </row>
    <row r="99" spans="1:22" ht="18.75">
      <c r="A99" s="83"/>
      <c r="B99" s="84" t="s">
        <v>262</v>
      </c>
      <c r="C99" s="85"/>
      <c r="D99" s="85">
        <v>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>
        <f t="shared" si="16"/>
        <v>0</v>
      </c>
    </row>
    <row r="100" spans="1:26" s="109" customFormat="1" ht="18.75">
      <c r="A100" s="106" t="s">
        <v>234</v>
      </c>
      <c r="B100" s="107"/>
      <c r="C100" s="108">
        <f>SUM(C89:C99)</f>
        <v>0</v>
      </c>
      <c r="D100" s="108">
        <f aca="true" t="shared" si="17" ref="D100:U100">SUM(D89:D99)</f>
        <v>0</v>
      </c>
      <c r="E100" s="108">
        <f t="shared" si="17"/>
        <v>0</v>
      </c>
      <c r="F100" s="108">
        <f t="shared" si="17"/>
        <v>0</v>
      </c>
      <c r="G100" s="108">
        <f t="shared" si="17"/>
        <v>0</v>
      </c>
      <c r="H100" s="108">
        <f t="shared" si="17"/>
        <v>0</v>
      </c>
      <c r="I100" s="108">
        <f t="shared" si="17"/>
        <v>0</v>
      </c>
      <c r="J100" s="108">
        <f t="shared" si="17"/>
        <v>0</v>
      </c>
      <c r="K100" s="108">
        <f t="shared" si="17"/>
        <v>0</v>
      </c>
      <c r="L100" s="108">
        <f t="shared" si="17"/>
        <v>0</v>
      </c>
      <c r="M100" s="108">
        <f t="shared" si="17"/>
        <v>0</v>
      </c>
      <c r="N100" s="108">
        <f t="shared" si="17"/>
        <v>0</v>
      </c>
      <c r="O100" s="108">
        <f t="shared" si="17"/>
        <v>0</v>
      </c>
      <c r="P100" s="108">
        <f t="shared" si="17"/>
        <v>0</v>
      </c>
      <c r="Q100" s="108">
        <f t="shared" si="17"/>
        <v>0</v>
      </c>
      <c r="R100" s="108">
        <f t="shared" si="17"/>
        <v>0</v>
      </c>
      <c r="S100" s="108">
        <f>SUM(S89:S99)</f>
        <v>0</v>
      </c>
      <c r="T100" s="108">
        <f t="shared" si="17"/>
        <v>0</v>
      </c>
      <c r="U100" s="108">
        <f t="shared" si="17"/>
        <v>0</v>
      </c>
      <c r="V100" s="108">
        <f t="shared" si="16"/>
        <v>0</v>
      </c>
      <c r="W100" s="72"/>
      <c r="X100" s="72"/>
      <c r="Y100" s="71"/>
      <c r="Z100" s="71"/>
    </row>
    <row r="101" spans="1:26" s="93" customFormat="1" ht="18.75">
      <c r="A101" s="90" t="s">
        <v>235</v>
      </c>
      <c r="B101" s="91"/>
      <c r="C101" s="92"/>
      <c r="D101" s="92"/>
      <c r="E101" s="92">
        <v>0</v>
      </c>
      <c r="F101" s="92"/>
      <c r="G101" s="92">
        <v>0</v>
      </c>
      <c r="H101" s="92"/>
      <c r="I101" s="92">
        <v>0</v>
      </c>
      <c r="J101" s="92"/>
      <c r="K101" s="92"/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/>
      <c r="T101" s="92"/>
      <c r="U101" s="92">
        <v>0</v>
      </c>
      <c r="V101" s="110">
        <f t="shared" si="16"/>
        <v>0</v>
      </c>
      <c r="W101" s="71"/>
      <c r="X101" s="72"/>
      <c r="Y101" s="71"/>
      <c r="Z101" s="71"/>
    </row>
    <row r="102" spans="1:22" ht="18.75">
      <c r="A102" s="94" t="s">
        <v>28</v>
      </c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ht="18.75">
      <c r="A103" s="83"/>
      <c r="B103" s="84" t="s">
        <v>432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>
        <f>SUM(C103:U103)</f>
        <v>0</v>
      </c>
    </row>
    <row r="104" spans="1:22" ht="18.75">
      <c r="A104" s="83"/>
      <c r="B104" s="84" t="s">
        <v>433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>
        <f>SUM(C104:U104)</f>
        <v>0</v>
      </c>
    </row>
    <row r="105" spans="1:26" s="89" customFormat="1" ht="18.75">
      <c r="A105" s="86" t="s">
        <v>234</v>
      </c>
      <c r="B105" s="87"/>
      <c r="C105" s="88">
        <f>SUM(C103:C104)</f>
        <v>0</v>
      </c>
      <c r="D105" s="88">
        <f aca="true" t="shared" si="18" ref="D105:V105">SUM(D103:D104)</f>
        <v>0</v>
      </c>
      <c r="E105" s="88">
        <f t="shared" si="18"/>
        <v>0</v>
      </c>
      <c r="F105" s="88">
        <f t="shared" si="18"/>
        <v>0</v>
      </c>
      <c r="G105" s="88">
        <f t="shared" si="18"/>
        <v>0</v>
      </c>
      <c r="H105" s="88">
        <f t="shared" si="18"/>
        <v>0</v>
      </c>
      <c r="I105" s="88">
        <f t="shared" si="18"/>
        <v>0</v>
      </c>
      <c r="J105" s="88">
        <f t="shared" si="18"/>
        <v>0</v>
      </c>
      <c r="K105" s="88">
        <f t="shared" si="18"/>
        <v>0</v>
      </c>
      <c r="L105" s="88">
        <f t="shared" si="18"/>
        <v>0</v>
      </c>
      <c r="M105" s="88">
        <f t="shared" si="18"/>
        <v>0</v>
      </c>
      <c r="N105" s="88">
        <f t="shared" si="18"/>
        <v>0</v>
      </c>
      <c r="O105" s="88">
        <f t="shared" si="18"/>
        <v>0</v>
      </c>
      <c r="P105" s="88">
        <f t="shared" si="18"/>
        <v>0</v>
      </c>
      <c r="Q105" s="88">
        <f t="shared" si="18"/>
        <v>0</v>
      </c>
      <c r="R105" s="88">
        <f t="shared" si="18"/>
        <v>0</v>
      </c>
      <c r="S105" s="88">
        <f t="shared" si="18"/>
        <v>0</v>
      </c>
      <c r="T105" s="88">
        <f t="shared" si="18"/>
        <v>0</v>
      </c>
      <c r="U105" s="88">
        <f t="shared" si="18"/>
        <v>0</v>
      </c>
      <c r="V105" s="88">
        <f t="shared" si="18"/>
        <v>0</v>
      </c>
      <c r="W105" s="72"/>
      <c r="X105" s="72"/>
      <c r="Y105" s="71"/>
      <c r="Z105" s="71"/>
    </row>
    <row r="106" spans="1:26" s="93" customFormat="1" ht="18.75">
      <c r="A106" s="90" t="s">
        <v>235</v>
      </c>
      <c r="B106" s="91"/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f>SUM(C106:U106)</f>
        <v>0</v>
      </c>
      <c r="W106" s="71"/>
      <c r="X106" s="72"/>
      <c r="Y106" s="71"/>
      <c r="Z106" s="71"/>
    </row>
    <row r="107" spans="1:23" ht="18.75">
      <c r="A107" s="83"/>
      <c r="B107" s="111" t="s">
        <v>263</v>
      </c>
      <c r="C107" s="112">
        <f>+C23+C29+C40+C49+C57+C73+C80+C86+C100+C105</f>
        <v>0</v>
      </c>
      <c r="D107" s="112">
        <f>+D23+D29+D40+D49+D57+D73+D80+D86+D100+D105</f>
        <v>0</v>
      </c>
      <c r="E107" s="112">
        <f>+E23+E29+E40+E49+E57+E73+E80+E86+E100+E105</f>
        <v>0</v>
      </c>
      <c r="F107" s="112">
        <f aca="true" t="shared" si="19" ref="F107:V107">+F23+F29+F40+F49+F57+F73+F80+F86+F100+F105</f>
        <v>0</v>
      </c>
      <c r="G107" s="112">
        <f t="shared" si="19"/>
        <v>0</v>
      </c>
      <c r="H107" s="112">
        <f t="shared" si="19"/>
        <v>0</v>
      </c>
      <c r="I107" s="112">
        <f t="shared" si="19"/>
        <v>0</v>
      </c>
      <c r="J107" s="112">
        <f t="shared" si="19"/>
        <v>0</v>
      </c>
      <c r="K107" s="112">
        <f t="shared" si="19"/>
        <v>0</v>
      </c>
      <c r="L107" s="112">
        <f t="shared" si="19"/>
        <v>0</v>
      </c>
      <c r="M107" s="112">
        <f t="shared" si="19"/>
        <v>0</v>
      </c>
      <c r="N107" s="112">
        <f t="shared" si="19"/>
        <v>0</v>
      </c>
      <c r="O107" s="112">
        <f t="shared" si="19"/>
        <v>0</v>
      </c>
      <c r="P107" s="112">
        <f t="shared" si="19"/>
        <v>0</v>
      </c>
      <c r="Q107" s="112">
        <f t="shared" si="19"/>
        <v>0</v>
      </c>
      <c r="R107" s="112">
        <f t="shared" si="19"/>
        <v>0</v>
      </c>
      <c r="S107" s="112">
        <f>+S23+S29+S40+S49+S57+S73+S80+S86+S100+S105</f>
        <v>0</v>
      </c>
      <c r="T107" s="112">
        <f t="shared" si="19"/>
        <v>0</v>
      </c>
      <c r="U107" s="112">
        <f t="shared" si="19"/>
        <v>0</v>
      </c>
      <c r="V107" s="112">
        <f t="shared" si="19"/>
        <v>0</v>
      </c>
      <c r="W107" s="82"/>
    </row>
    <row r="108" spans="1:23" ht="18.75">
      <c r="A108" s="113"/>
      <c r="B108" s="114" t="s">
        <v>264</v>
      </c>
      <c r="C108" s="115">
        <f aca="true" t="shared" si="20" ref="C108:V108">C24+C30+C41+C50+C58+C74+C81+C87+C101+C106</f>
        <v>0</v>
      </c>
      <c r="D108" s="115">
        <f t="shared" si="20"/>
        <v>0</v>
      </c>
      <c r="E108" s="115">
        <f t="shared" si="20"/>
        <v>0</v>
      </c>
      <c r="F108" s="115">
        <f t="shared" si="20"/>
        <v>0</v>
      </c>
      <c r="G108" s="115">
        <f t="shared" si="20"/>
        <v>0</v>
      </c>
      <c r="H108" s="115">
        <f t="shared" si="20"/>
        <v>0</v>
      </c>
      <c r="I108" s="115">
        <f t="shared" si="20"/>
        <v>0</v>
      </c>
      <c r="J108" s="115">
        <f t="shared" si="20"/>
        <v>0</v>
      </c>
      <c r="K108" s="115">
        <f t="shared" si="20"/>
        <v>0</v>
      </c>
      <c r="L108" s="115">
        <f t="shared" si="20"/>
        <v>0</v>
      </c>
      <c r="M108" s="115">
        <f t="shared" si="20"/>
        <v>0</v>
      </c>
      <c r="N108" s="115">
        <f t="shared" si="20"/>
        <v>0</v>
      </c>
      <c r="O108" s="115">
        <f t="shared" si="20"/>
        <v>0</v>
      </c>
      <c r="P108" s="115">
        <f t="shared" si="20"/>
        <v>0</v>
      </c>
      <c r="Q108" s="115">
        <f>Q24+Q30+Q41+Q50+Q58+Q74+Q81+Q87+Q101+Q106</f>
        <v>0</v>
      </c>
      <c r="R108" s="115">
        <f>R24+R30+R41+R50+R58+R74+R81+R87+R101+R106</f>
        <v>0</v>
      </c>
      <c r="S108" s="115">
        <f>S24+S30+S41+S50+S58+S74+S81+S87+S101+S106</f>
        <v>0</v>
      </c>
      <c r="T108" s="115">
        <f t="shared" si="20"/>
        <v>0</v>
      </c>
      <c r="U108" s="115">
        <f t="shared" si="20"/>
        <v>0</v>
      </c>
      <c r="V108" s="115">
        <f t="shared" si="20"/>
        <v>0</v>
      </c>
      <c r="W108" s="82"/>
    </row>
    <row r="109" spans="1:23" ht="18.75">
      <c r="A109" s="116"/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9"/>
      <c r="V109" s="120"/>
      <c r="W109" s="82"/>
    </row>
    <row r="110" spans="1:23" ht="18.75">
      <c r="A110" s="116"/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9"/>
      <c r="V110" s="120"/>
      <c r="W110" s="82"/>
    </row>
    <row r="111" spans="1:23" ht="18.75">
      <c r="A111" s="116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9"/>
      <c r="V111" s="120"/>
      <c r="W111" s="82"/>
    </row>
    <row r="112" spans="2:24" s="121" customFormat="1" ht="19.5" hidden="1">
      <c r="B112" s="122"/>
      <c r="C112" s="122" t="s">
        <v>434</v>
      </c>
      <c r="D112" s="122"/>
      <c r="E112" s="123"/>
      <c r="F112" s="123"/>
      <c r="U112" s="124"/>
      <c r="V112" s="125"/>
      <c r="W112" s="126"/>
      <c r="X112" s="127"/>
    </row>
    <row r="113" spans="2:24" s="121" customFormat="1" ht="19.5" hidden="1">
      <c r="B113" s="122"/>
      <c r="C113" s="122" t="s">
        <v>435</v>
      </c>
      <c r="D113" s="122"/>
      <c r="E113" s="123"/>
      <c r="F113" s="123"/>
      <c r="V113" s="128"/>
      <c r="W113" s="126"/>
      <c r="X113" s="127"/>
    </row>
    <row r="114" spans="2:24" s="121" customFormat="1" ht="19.5" hidden="1">
      <c r="B114" s="122"/>
      <c r="C114" s="122" t="s">
        <v>436</v>
      </c>
      <c r="D114" s="122"/>
      <c r="E114" s="123"/>
      <c r="F114" s="123"/>
      <c r="V114" s="128"/>
      <c r="X114" s="127"/>
    </row>
    <row r="115" ht="18.75">
      <c r="V115" s="129"/>
    </row>
    <row r="116" ht="18.75">
      <c r="V116" s="82"/>
    </row>
    <row r="117" ht="18.75">
      <c r="V117" s="130"/>
    </row>
    <row r="118" ht="18.75">
      <c r="V118" s="130"/>
    </row>
    <row r="119" ht="18.75">
      <c r="V119" s="82"/>
    </row>
  </sheetData>
  <sheetProtection/>
  <mergeCells count="41">
    <mergeCell ref="V5:V13"/>
    <mergeCell ref="O6:Q8"/>
    <mergeCell ref="O5:Q5"/>
    <mergeCell ref="S6:S8"/>
    <mergeCell ref="N6:N8"/>
    <mergeCell ref="T6:T8"/>
    <mergeCell ref="U6:U8"/>
    <mergeCell ref="R6:R8"/>
    <mergeCell ref="P10:P13"/>
    <mergeCell ref="T10:T13"/>
    <mergeCell ref="C10:C13"/>
    <mergeCell ref="D10:D13"/>
    <mergeCell ref="E10:E13"/>
    <mergeCell ref="F10:F13"/>
    <mergeCell ref="G10:G13"/>
    <mergeCell ref="I5:J5"/>
    <mergeCell ref="G6:H8"/>
    <mergeCell ref="R10:R13"/>
    <mergeCell ref="U10:U13"/>
    <mergeCell ref="K10:K13"/>
    <mergeCell ref="K6:M8"/>
    <mergeCell ref="L10:L13"/>
    <mergeCell ref="M10:M13"/>
    <mergeCell ref="S10:S13"/>
    <mergeCell ref="Q10:Q13"/>
    <mergeCell ref="K5:M5"/>
    <mergeCell ref="J10:J13"/>
    <mergeCell ref="O10:O13"/>
    <mergeCell ref="I6:J8"/>
    <mergeCell ref="N10:N13"/>
    <mergeCell ref="I10:I13"/>
    <mergeCell ref="A1:V1"/>
    <mergeCell ref="A2:V2"/>
    <mergeCell ref="A3:V3"/>
    <mergeCell ref="A5:B13"/>
    <mergeCell ref="C5:D5"/>
    <mergeCell ref="E5:F5"/>
    <mergeCell ref="C6:D8"/>
    <mergeCell ref="E6:F8"/>
    <mergeCell ref="G5:H5"/>
    <mergeCell ref="H10:H13"/>
  </mergeCells>
  <printOptions/>
  <pageMargins left="0.16" right="0.15748031496062992" top="0.1968503937007874" bottom="0.15748031496062992" header="0.11811023622047245" footer="0.15748031496062992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9"/>
  <sheetViews>
    <sheetView zoomScalePageLayoutView="0" workbookViewId="0" topLeftCell="B1">
      <selection activeCell="V17" sqref="V17"/>
    </sheetView>
  </sheetViews>
  <sheetFormatPr defaultColWidth="9.140625" defaultRowHeight="12.75"/>
  <cols>
    <col min="1" max="1" width="0.5625" style="404" hidden="1" customWidth="1"/>
    <col min="2" max="2" width="14.7109375" style="404" customWidth="1"/>
    <col min="3" max="3" width="4.7109375" style="404" customWidth="1"/>
    <col min="4" max="4" width="8.57421875" style="404" customWidth="1"/>
    <col min="5" max="5" width="0.42578125" style="404" customWidth="1"/>
    <col min="6" max="6" width="17.7109375" style="404" customWidth="1"/>
    <col min="7" max="7" width="0.71875" style="404" customWidth="1"/>
    <col min="8" max="8" width="3.140625" style="404" customWidth="1"/>
    <col min="9" max="9" width="0.42578125" style="404" customWidth="1"/>
    <col min="10" max="10" width="14.57421875" style="404" customWidth="1"/>
    <col min="11" max="11" width="0" style="404" hidden="1" customWidth="1"/>
    <col min="12" max="12" width="13.140625" style="404" customWidth="1"/>
    <col min="13" max="13" width="13.421875" style="404" customWidth="1"/>
    <col min="14" max="14" width="11.00390625" style="404" customWidth="1"/>
    <col min="15" max="15" width="11.421875" style="404" customWidth="1"/>
    <col min="16" max="16" width="13.00390625" style="404" customWidth="1"/>
    <col min="17" max="17" width="11.57421875" style="404" customWidth="1"/>
    <col min="18" max="18" width="13.28125" style="404" customWidth="1"/>
    <col min="19" max="19" width="11.140625" style="404" customWidth="1"/>
    <col min="20" max="20" width="11.28125" style="404" customWidth="1"/>
    <col min="21" max="21" width="11.8515625" style="404" customWidth="1"/>
    <col min="22" max="22" width="11.00390625" style="404" customWidth="1"/>
    <col min="23" max="23" width="13.140625" style="404" customWidth="1"/>
    <col min="24" max="24" width="10.28125" style="404" customWidth="1"/>
    <col min="25" max="25" width="11.00390625" style="404" customWidth="1"/>
    <col min="26" max="26" width="14.00390625" style="404" customWidth="1"/>
    <col min="27" max="27" width="14.28125" style="404" customWidth="1"/>
    <col min="28" max="16384" width="9.140625" style="404" customWidth="1"/>
  </cols>
  <sheetData>
    <row r="1" spans="1:27" ht="18" customHeight="1">
      <c r="A1" s="486" t="s">
        <v>70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</row>
    <row r="2" spans="1:27" ht="18" customHeight="1">
      <c r="A2" s="486" t="s">
        <v>568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</row>
    <row r="3" spans="1:27" ht="18" customHeight="1">
      <c r="A3" s="592" t="s">
        <v>569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</row>
    <row r="4" ht="409.5" customHeight="1" hidden="1"/>
    <row r="5" ht="2.25" customHeight="1"/>
    <row r="6" spans="1:27" ht="27.75" customHeight="1">
      <c r="A6" s="405"/>
      <c r="B6" s="406"/>
      <c r="C6" s="406"/>
      <c r="D6" s="406"/>
      <c r="E6" s="406"/>
      <c r="F6" s="406"/>
      <c r="G6" s="406"/>
      <c r="H6" s="406"/>
      <c r="I6" s="406"/>
      <c r="J6" s="421" t="s">
        <v>484</v>
      </c>
      <c r="L6" s="488" t="s">
        <v>565</v>
      </c>
      <c r="M6" s="485"/>
      <c r="N6" s="488" t="s">
        <v>195</v>
      </c>
      <c r="O6" s="485"/>
      <c r="P6" s="488" t="s">
        <v>196</v>
      </c>
      <c r="Q6" s="488" t="s">
        <v>197</v>
      </c>
      <c r="R6" s="488" t="s">
        <v>198</v>
      </c>
      <c r="S6" s="489"/>
      <c r="T6" s="488" t="s">
        <v>199</v>
      </c>
      <c r="U6" s="488" t="s">
        <v>200</v>
      </c>
      <c r="V6" s="489"/>
      <c r="W6" s="488" t="s">
        <v>201</v>
      </c>
      <c r="X6" s="488" t="s">
        <v>202</v>
      </c>
      <c r="Y6" s="488" t="s">
        <v>203</v>
      </c>
      <c r="Z6" s="488" t="s">
        <v>204</v>
      </c>
      <c r="AA6" s="493" t="s">
        <v>86</v>
      </c>
    </row>
    <row r="7" spans="1:27" ht="27.75" customHeight="1">
      <c r="A7" s="408"/>
      <c r="B7" s="409"/>
      <c r="C7" s="409"/>
      <c r="D7" s="409"/>
      <c r="E7" s="409"/>
      <c r="F7" s="409"/>
      <c r="G7" s="409"/>
      <c r="H7" s="409"/>
      <c r="I7" s="409"/>
      <c r="J7" s="410"/>
      <c r="L7" s="490"/>
      <c r="M7" s="560"/>
      <c r="N7" s="490"/>
      <c r="O7" s="560"/>
      <c r="P7" s="490"/>
      <c r="Q7" s="492"/>
      <c r="R7" s="490"/>
      <c r="S7" s="491"/>
      <c r="T7" s="492"/>
      <c r="U7" s="490"/>
      <c r="V7" s="491"/>
      <c r="W7" s="492"/>
      <c r="X7" s="492"/>
      <c r="Y7" s="492"/>
      <c r="Z7" s="492"/>
      <c r="AA7" s="494"/>
    </row>
    <row r="8" spans="1:27" ht="12.75">
      <c r="A8" s="408"/>
      <c r="B8" s="409"/>
      <c r="C8" s="409"/>
      <c r="D8" s="409"/>
      <c r="E8" s="409"/>
      <c r="F8" s="409"/>
      <c r="G8" s="409"/>
      <c r="H8" s="409"/>
      <c r="I8" s="409"/>
      <c r="J8" s="410"/>
      <c r="L8" s="498" t="s">
        <v>185</v>
      </c>
      <c r="M8" s="561"/>
      <c r="N8" s="498" t="s">
        <v>186</v>
      </c>
      <c r="O8" s="561"/>
      <c r="P8" s="436" t="s">
        <v>187</v>
      </c>
      <c r="Q8" s="411" t="s">
        <v>188</v>
      </c>
      <c r="R8" s="498" t="s">
        <v>189</v>
      </c>
      <c r="S8" s="499"/>
      <c r="T8" s="411" t="s">
        <v>190</v>
      </c>
      <c r="U8" s="498" t="s">
        <v>191</v>
      </c>
      <c r="V8" s="499"/>
      <c r="W8" s="411" t="s">
        <v>486</v>
      </c>
      <c r="X8" s="411" t="s">
        <v>192</v>
      </c>
      <c r="Y8" s="411" t="s">
        <v>193</v>
      </c>
      <c r="Z8" s="411" t="s">
        <v>194</v>
      </c>
      <c r="AA8" s="494"/>
    </row>
    <row r="9" spans="1:27" ht="33" customHeight="1">
      <c r="A9" s="408"/>
      <c r="B9" s="409"/>
      <c r="C9" s="409"/>
      <c r="D9" s="409"/>
      <c r="E9" s="409"/>
      <c r="F9" s="409"/>
      <c r="G9" s="409"/>
      <c r="H9" s="409"/>
      <c r="I9" s="409"/>
      <c r="J9" s="410"/>
      <c r="L9" s="500" t="s">
        <v>219</v>
      </c>
      <c r="M9" s="500" t="s">
        <v>220</v>
      </c>
      <c r="N9" s="500" t="s">
        <v>564</v>
      </c>
      <c r="O9" s="500" t="s">
        <v>221</v>
      </c>
      <c r="P9" s="500" t="s">
        <v>222</v>
      </c>
      <c r="Q9" s="500" t="s">
        <v>223</v>
      </c>
      <c r="R9" s="500" t="s">
        <v>224</v>
      </c>
      <c r="S9" s="500" t="s">
        <v>225</v>
      </c>
      <c r="T9" s="500" t="s">
        <v>226</v>
      </c>
      <c r="U9" s="500" t="s">
        <v>227</v>
      </c>
      <c r="V9" s="500" t="s">
        <v>228</v>
      </c>
      <c r="W9" s="500" t="s">
        <v>487</v>
      </c>
      <c r="X9" s="500" t="s">
        <v>229</v>
      </c>
      <c r="Y9" s="500" t="s">
        <v>230</v>
      </c>
      <c r="Z9" s="500" t="s">
        <v>21</v>
      </c>
      <c r="AA9" s="494"/>
    </row>
    <row r="10" spans="1:27" ht="33" customHeight="1">
      <c r="A10" s="502" t="s">
        <v>485</v>
      </c>
      <c r="B10" s="497"/>
      <c r="C10" s="497"/>
      <c r="D10" s="409"/>
      <c r="E10" s="409"/>
      <c r="F10" s="409"/>
      <c r="G10" s="409"/>
      <c r="H10" s="409"/>
      <c r="I10" s="409"/>
      <c r="J10" s="410"/>
      <c r="L10" s="492"/>
      <c r="M10" s="490"/>
      <c r="N10" s="492"/>
      <c r="O10" s="490"/>
      <c r="P10" s="490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4"/>
    </row>
    <row r="11" spans="1:27" ht="12.75">
      <c r="A11" s="562"/>
      <c r="B11" s="563"/>
      <c r="C11" s="563"/>
      <c r="D11" s="413"/>
      <c r="E11" s="413"/>
      <c r="F11" s="413"/>
      <c r="G11" s="413"/>
      <c r="H11" s="413"/>
      <c r="I11" s="413"/>
      <c r="J11" s="414"/>
      <c r="L11" s="415" t="s">
        <v>205</v>
      </c>
      <c r="M11" s="435" t="s">
        <v>206</v>
      </c>
      <c r="N11" s="415" t="s">
        <v>207</v>
      </c>
      <c r="O11" s="435" t="s">
        <v>208</v>
      </c>
      <c r="P11" s="435" t="s">
        <v>209</v>
      </c>
      <c r="Q11" s="415" t="s">
        <v>210</v>
      </c>
      <c r="R11" s="415" t="s">
        <v>211</v>
      </c>
      <c r="S11" s="415" t="s">
        <v>212</v>
      </c>
      <c r="T11" s="415" t="s">
        <v>213</v>
      </c>
      <c r="U11" s="415" t="s">
        <v>214</v>
      </c>
      <c r="V11" s="415" t="s">
        <v>215</v>
      </c>
      <c r="W11" s="415" t="s">
        <v>488</v>
      </c>
      <c r="X11" s="415" t="s">
        <v>216</v>
      </c>
      <c r="Y11" s="415" t="s">
        <v>217</v>
      </c>
      <c r="Z11" s="415" t="s">
        <v>218</v>
      </c>
      <c r="AA11" s="495"/>
    </row>
    <row r="12" ht="409.5" customHeight="1" hidden="1"/>
    <row r="13" spans="1:27" ht="12.75">
      <c r="A13" s="503"/>
      <c r="B13" s="506" t="s">
        <v>68</v>
      </c>
      <c r="C13" s="509" t="s">
        <v>553</v>
      </c>
      <c r="D13" s="489"/>
      <c r="E13" s="422"/>
      <c r="F13" s="564" t="s">
        <v>236</v>
      </c>
      <c r="G13" s="514"/>
      <c r="H13" s="565"/>
      <c r="I13" s="513" t="s">
        <v>552</v>
      </c>
      <c r="J13" s="515"/>
      <c r="L13" s="423">
        <v>521640</v>
      </c>
      <c r="M13" s="438">
        <v>0</v>
      </c>
      <c r="N13" s="423">
        <v>0</v>
      </c>
      <c r="O13" s="438">
        <v>0</v>
      </c>
      <c r="P13" s="438">
        <v>0</v>
      </c>
      <c r="Q13" s="423">
        <v>0</v>
      </c>
      <c r="R13" s="423">
        <v>0</v>
      </c>
      <c r="S13" s="423">
        <v>0</v>
      </c>
      <c r="T13" s="423">
        <v>0</v>
      </c>
      <c r="U13" s="423">
        <v>0</v>
      </c>
      <c r="V13" s="423">
        <v>0</v>
      </c>
      <c r="W13" s="423">
        <v>0</v>
      </c>
      <c r="X13" s="423">
        <v>0</v>
      </c>
      <c r="Y13" s="423">
        <v>0</v>
      </c>
      <c r="Z13" s="423">
        <v>0</v>
      </c>
      <c r="AA13" s="423">
        <v>521640</v>
      </c>
    </row>
    <row r="14" spans="1:27" ht="12.75">
      <c r="A14" s="504"/>
      <c r="B14" s="507"/>
      <c r="C14" s="487"/>
      <c r="D14" s="510"/>
      <c r="E14" s="422"/>
      <c r="F14" s="564" t="s">
        <v>551</v>
      </c>
      <c r="G14" s="514"/>
      <c r="H14" s="565"/>
      <c r="I14" s="513" t="s">
        <v>550</v>
      </c>
      <c r="J14" s="515"/>
      <c r="L14" s="423">
        <v>90000</v>
      </c>
      <c r="M14" s="438">
        <v>0</v>
      </c>
      <c r="N14" s="423">
        <v>0</v>
      </c>
      <c r="O14" s="438">
        <v>0</v>
      </c>
      <c r="P14" s="438">
        <v>0</v>
      </c>
      <c r="Q14" s="423">
        <v>0</v>
      </c>
      <c r="R14" s="423">
        <v>0</v>
      </c>
      <c r="S14" s="423">
        <v>0</v>
      </c>
      <c r="T14" s="423">
        <v>0</v>
      </c>
      <c r="U14" s="423">
        <v>0</v>
      </c>
      <c r="V14" s="423">
        <v>0</v>
      </c>
      <c r="W14" s="423">
        <v>0</v>
      </c>
      <c r="X14" s="423">
        <v>0</v>
      </c>
      <c r="Y14" s="423">
        <v>0</v>
      </c>
      <c r="Z14" s="423">
        <v>0</v>
      </c>
      <c r="AA14" s="423">
        <v>90000</v>
      </c>
    </row>
    <row r="15" spans="1:27" ht="12.75">
      <c r="A15" s="504"/>
      <c r="B15" s="507"/>
      <c r="C15" s="487"/>
      <c r="D15" s="510"/>
      <c r="E15" s="422"/>
      <c r="F15" s="564" t="s">
        <v>549</v>
      </c>
      <c r="G15" s="514"/>
      <c r="H15" s="565"/>
      <c r="I15" s="513" t="s">
        <v>548</v>
      </c>
      <c r="J15" s="515"/>
      <c r="L15" s="423">
        <v>90000</v>
      </c>
      <c r="M15" s="438">
        <v>0</v>
      </c>
      <c r="N15" s="423">
        <v>0</v>
      </c>
      <c r="O15" s="438">
        <v>0</v>
      </c>
      <c r="P15" s="438">
        <v>0</v>
      </c>
      <c r="Q15" s="423">
        <v>0</v>
      </c>
      <c r="R15" s="423">
        <v>0</v>
      </c>
      <c r="S15" s="423">
        <v>0</v>
      </c>
      <c r="T15" s="423">
        <v>0</v>
      </c>
      <c r="U15" s="423">
        <v>0</v>
      </c>
      <c r="V15" s="423">
        <v>0</v>
      </c>
      <c r="W15" s="423">
        <v>0</v>
      </c>
      <c r="X15" s="423">
        <v>0</v>
      </c>
      <c r="Y15" s="423">
        <v>0</v>
      </c>
      <c r="Z15" s="423">
        <v>0</v>
      </c>
      <c r="AA15" s="423">
        <v>90000</v>
      </c>
    </row>
    <row r="16" spans="1:27" ht="12.75">
      <c r="A16" s="504"/>
      <c r="B16" s="507"/>
      <c r="C16" s="487"/>
      <c r="D16" s="510"/>
      <c r="E16" s="422"/>
      <c r="F16" s="564" t="s">
        <v>547</v>
      </c>
      <c r="G16" s="514"/>
      <c r="H16" s="565"/>
      <c r="I16" s="513" t="s">
        <v>546</v>
      </c>
      <c r="J16" s="515"/>
      <c r="L16" s="423">
        <v>149040</v>
      </c>
      <c r="M16" s="438">
        <v>0</v>
      </c>
      <c r="N16" s="423">
        <v>0</v>
      </c>
      <c r="O16" s="438">
        <v>0</v>
      </c>
      <c r="P16" s="438">
        <v>0</v>
      </c>
      <c r="Q16" s="423">
        <v>0</v>
      </c>
      <c r="R16" s="423">
        <v>0</v>
      </c>
      <c r="S16" s="423">
        <v>0</v>
      </c>
      <c r="T16" s="423">
        <v>0</v>
      </c>
      <c r="U16" s="423">
        <v>0</v>
      </c>
      <c r="V16" s="423">
        <v>0</v>
      </c>
      <c r="W16" s="423">
        <v>0</v>
      </c>
      <c r="X16" s="423">
        <v>0</v>
      </c>
      <c r="Y16" s="423">
        <v>0</v>
      </c>
      <c r="Z16" s="423">
        <v>0</v>
      </c>
      <c r="AA16" s="423">
        <v>149040</v>
      </c>
    </row>
    <row r="17" spans="1:27" ht="12.75">
      <c r="A17" s="504"/>
      <c r="B17" s="507"/>
      <c r="C17" s="487"/>
      <c r="D17" s="510"/>
      <c r="E17" s="422"/>
      <c r="F17" s="564" t="s">
        <v>545</v>
      </c>
      <c r="G17" s="514"/>
      <c r="H17" s="565"/>
      <c r="I17" s="513" t="s">
        <v>544</v>
      </c>
      <c r="J17" s="515"/>
      <c r="L17" s="423">
        <v>1175760</v>
      </c>
      <c r="M17" s="438">
        <v>0</v>
      </c>
      <c r="N17" s="423">
        <v>0</v>
      </c>
      <c r="O17" s="438">
        <v>0</v>
      </c>
      <c r="P17" s="438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0</v>
      </c>
      <c r="V17" s="423">
        <v>0</v>
      </c>
      <c r="W17" s="423">
        <v>0</v>
      </c>
      <c r="X17" s="423">
        <v>0</v>
      </c>
      <c r="Y17" s="423">
        <v>0</v>
      </c>
      <c r="Z17" s="423">
        <v>0</v>
      </c>
      <c r="AA17" s="423">
        <v>1175760</v>
      </c>
    </row>
    <row r="18" spans="1:27" ht="12.75">
      <c r="A18" s="505"/>
      <c r="B18" s="508"/>
      <c r="C18" s="511"/>
      <c r="D18" s="512"/>
      <c r="E18" s="517" t="s">
        <v>234</v>
      </c>
      <c r="F18" s="514"/>
      <c r="G18" s="514"/>
      <c r="H18" s="514"/>
      <c r="I18" s="514"/>
      <c r="J18" s="515"/>
      <c r="L18" s="424">
        <v>2026440</v>
      </c>
      <c r="M18" s="439">
        <v>0</v>
      </c>
      <c r="N18" s="424">
        <v>0</v>
      </c>
      <c r="O18" s="439">
        <v>0</v>
      </c>
      <c r="P18" s="439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</v>
      </c>
      <c r="V18" s="424">
        <v>0</v>
      </c>
      <c r="W18" s="424">
        <v>0</v>
      </c>
      <c r="X18" s="424">
        <v>0</v>
      </c>
      <c r="Y18" s="424">
        <v>0</v>
      </c>
      <c r="Z18" s="424">
        <v>0</v>
      </c>
      <c r="AA18" s="424">
        <v>2026440</v>
      </c>
    </row>
    <row r="19" spans="1:27" ht="12.75" customHeight="1">
      <c r="A19" s="503"/>
      <c r="B19" s="506" t="s">
        <v>69</v>
      </c>
      <c r="C19" s="509" t="s">
        <v>543</v>
      </c>
      <c r="D19" s="489"/>
      <c r="E19" s="422"/>
      <c r="F19" s="564" t="s">
        <v>237</v>
      </c>
      <c r="G19" s="514"/>
      <c r="H19" s="565"/>
      <c r="I19" s="513" t="s">
        <v>542</v>
      </c>
      <c r="J19" s="515"/>
      <c r="L19" s="423">
        <v>2583868.42</v>
      </c>
      <c r="M19" s="438">
        <v>1661691</v>
      </c>
      <c r="N19" s="423">
        <v>0</v>
      </c>
      <c r="O19" s="438">
        <v>0</v>
      </c>
      <c r="P19" s="438">
        <v>915540</v>
      </c>
      <c r="Q19" s="423">
        <v>0</v>
      </c>
      <c r="R19" s="423">
        <v>1037850</v>
      </c>
      <c r="S19" s="423">
        <v>0</v>
      </c>
      <c r="T19" s="423">
        <v>0</v>
      </c>
      <c r="U19" s="423">
        <v>0</v>
      </c>
      <c r="V19" s="423">
        <v>0</v>
      </c>
      <c r="W19" s="423">
        <v>0</v>
      </c>
      <c r="X19" s="423">
        <v>0</v>
      </c>
      <c r="Y19" s="423">
        <v>0</v>
      </c>
      <c r="Z19" s="423">
        <v>0</v>
      </c>
      <c r="AA19" s="423">
        <v>6198949.42</v>
      </c>
    </row>
    <row r="20" spans="1:27" ht="12.75">
      <c r="A20" s="504"/>
      <c r="B20" s="507"/>
      <c r="C20" s="487"/>
      <c r="D20" s="510"/>
      <c r="E20" s="422"/>
      <c r="F20" s="564" t="s">
        <v>238</v>
      </c>
      <c r="G20" s="514"/>
      <c r="H20" s="565"/>
      <c r="I20" s="513" t="s">
        <v>541</v>
      </c>
      <c r="J20" s="515"/>
      <c r="L20" s="423">
        <v>13725</v>
      </c>
      <c r="M20" s="438">
        <v>58749</v>
      </c>
      <c r="N20" s="423">
        <v>0</v>
      </c>
      <c r="O20" s="438">
        <v>0</v>
      </c>
      <c r="P20" s="438">
        <v>0</v>
      </c>
      <c r="Q20" s="423">
        <v>0</v>
      </c>
      <c r="R20" s="423">
        <v>42600</v>
      </c>
      <c r="S20" s="423">
        <v>0</v>
      </c>
      <c r="T20" s="423">
        <v>0</v>
      </c>
      <c r="U20" s="423">
        <v>0</v>
      </c>
      <c r="V20" s="423">
        <v>0</v>
      </c>
      <c r="W20" s="423">
        <v>0</v>
      </c>
      <c r="X20" s="423">
        <v>0</v>
      </c>
      <c r="Y20" s="423">
        <v>0</v>
      </c>
      <c r="Z20" s="423">
        <v>0</v>
      </c>
      <c r="AA20" s="423">
        <v>115074</v>
      </c>
    </row>
    <row r="21" spans="1:27" ht="12.75">
      <c r="A21" s="504"/>
      <c r="B21" s="507"/>
      <c r="C21" s="487"/>
      <c r="D21" s="510"/>
      <c r="E21" s="422"/>
      <c r="F21" s="564" t="s">
        <v>239</v>
      </c>
      <c r="G21" s="514"/>
      <c r="H21" s="565"/>
      <c r="I21" s="513" t="s">
        <v>540</v>
      </c>
      <c r="J21" s="515"/>
      <c r="L21" s="423">
        <v>121500</v>
      </c>
      <c r="M21" s="438">
        <v>49500</v>
      </c>
      <c r="N21" s="423">
        <v>0</v>
      </c>
      <c r="O21" s="438">
        <v>0</v>
      </c>
      <c r="P21" s="438">
        <v>0</v>
      </c>
      <c r="Q21" s="423">
        <v>0</v>
      </c>
      <c r="R21" s="423">
        <v>49500</v>
      </c>
      <c r="S21" s="423">
        <v>0</v>
      </c>
      <c r="T21" s="423">
        <v>0</v>
      </c>
      <c r="U21" s="423">
        <v>0</v>
      </c>
      <c r="V21" s="423">
        <v>0</v>
      </c>
      <c r="W21" s="423">
        <v>0</v>
      </c>
      <c r="X21" s="423">
        <v>0</v>
      </c>
      <c r="Y21" s="423">
        <v>0</v>
      </c>
      <c r="Z21" s="423">
        <v>0</v>
      </c>
      <c r="AA21" s="423">
        <v>220500</v>
      </c>
    </row>
    <row r="22" spans="1:27" ht="12.75" customHeight="1">
      <c r="A22" s="504"/>
      <c r="B22" s="507"/>
      <c r="C22" s="487"/>
      <c r="D22" s="510"/>
      <c r="E22" s="422"/>
      <c r="F22" s="564" t="s">
        <v>570</v>
      </c>
      <c r="G22" s="514"/>
      <c r="H22" s="565"/>
      <c r="I22" s="513" t="s">
        <v>571</v>
      </c>
      <c r="J22" s="515"/>
      <c r="L22" s="423">
        <v>0</v>
      </c>
      <c r="M22" s="438">
        <v>0</v>
      </c>
      <c r="N22" s="423">
        <v>0</v>
      </c>
      <c r="O22" s="438">
        <v>0</v>
      </c>
      <c r="P22" s="438">
        <v>84000</v>
      </c>
      <c r="Q22" s="423">
        <v>0</v>
      </c>
      <c r="R22" s="423">
        <v>0</v>
      </c>
      <c r="S22" s="423">
        <v>0</v>
      </c>
      <c r="T22" s="423">
        <v>0</v>
      </c>
      <c r="U22" s="423">
        <v>0</v>
      </c>
      <c r="V22" s="423">
        <v>0</v>
      </c>
      <c r="W22" s="423">
        <v>0</v>
      </c>
      <c r="X22" s="423">
        <v>0</v>
      </c>
      <c r="Y22" s="423">
        <v>0</v>
      </c>
      <c r="Z22" s="423">
        <v>0</v>
      </c>
      <c r="AA22" s="423">
        <v>84000</v>
      </c>
    </row>
    <row r="23" spans="1:27" ht="12.75">
      <c r="A23" s="504"/>
      <c r="B23" s="507"/>
      <c r="C23" s="487"/>
      <c r="D23" s="510"/>
      <c r="E23" s="422"/>
      <c r="F23" s="564" t="s">
        <v>240</v>
      </c>
      <c r="G23" s="514"/>
      <c r="H23" s="565"/>
      <c r="I23" s="513" t="s">
        <v>539</v>
      </c>
      <c r="J23" s="515"/>
      <c r="L23" s="423">
        <v>167190</v>
      </c>
      <c r="M23" s="438">
        <v>161850</v>
      </c>
      <c r="N23" s="423">
        <v>0</v>
      </c>
      <c r="O23" s="438">
        <v>0</v>
      </c>
      <c r="P23" s="438">
        <v>0</v>
      </c>
      <c r="Q23" s="423">
        <v>0</v>
      </c>
      <c r="R23" s="423">
        <v>0</v>
      </c>
      <c r="S23" s="423">
        <v>0</v>
      </c>
      <c r="T23" s="423">
        <v>0</v>
      </c>
      <c r="U23" s="423">
        <v>0</v>
      </c>
      <c r="V23" s="423">
        <v>0</v>
      </c>
      <c r="W23" s="423">
        <v>0</v>
      </c>
      <c r="X23" s="423">
        <v>0</v>
      </c>
      <c r="Y23" s="423">
        <v>0</v>
      </c>
      <c r="Z23" s="423">
        <v>0</v>
      </c>
      <c r="AA23" s="423">
        <v>329040</v>
      </c>
    </row>
    <row r="24" spans="1:27" ht="12.75" customHeight="1">
      <c r="A24" s="504"/>
      <c r="B24" s="507"/>
      <c r="C24" s="487"/>
      <c r="D24" s="510"/>
      <c r="E24" s="422"/>
      <c r="F24" s="564" t="s">
        <v>538</v>
      </c>
      <c r="G24" s="514"/>
      <c r="H24" s="565"/>
      <c r="I24" s="513" t="s">
        <v>537</v>
      </c>
      <c r="J24" s="515"/>
      <c r="L24" s="423">
        <v>1072710</v>
      </c>
      <c r="M24" s="438">
        <v>465630</v>
      </c>
      <c r="N24" s="423">
        <v>0</v>
      </c>
      <c r="O24" s="438">
        <v>0</v>
      </c>
      <c r="P24" s="438">
        <v>478392</v>
      </c>
      <c r="Q24" s="423">
        <v>0</v>
      </c>
      <c r="R24" s="423">
        <v>520830</v>
      </c>
      <c r="S24" s="423">
        <v>0</v>
      </c>
      <c r="T24" s="423">
        <v>0</v>
      </c>
      <c r="U24" s="423">
        <v>0</v>
      </c>
      <c r="V24" s="423">
        <v>0</v>
      </c>
      <c r="W24" s="423">
        <v>0</v>
      </c>
      <c r="X24" s="423">
        <v>0</v>
      </c>
      <c r="Y24" s="423">
        <v>0</v>
      </c>
      <c r="Z24" s="423">
        <v>0</v>
      </c>
      <c r="AA24" s="423">
        <v>2537562</v>
      </c>
    </row>
    <row r="25" spans="1:27" ht="12.75" customHeight="1">
      <c r="A25" s="504"/>
      <c r="B25" s="507"/>
      <c r="C25" s="487"/>
      <c r="D25" s="510"/>
      <c r="E25" s="422"/>
      <c r="F25" s="564" t="s">
        <v>536</v>
      </c>
      <c r="G25" s="514"/>
      <c r="H25" s="565"/>
      <c r="I25" s="513" t="s">
        <v>535</v>
      </c>
      <c r="J25" s="515"/>
      <c r="L25" s="423">
        <v>99930</v>
      </c>
      <c r="M25" s="438">
        <v>26205</v>
      </c>
      <c r="N25" s="423">
        <v>0</v>
      </c>
      <c r="O25" s="438">
        <v>0</v>
      </c>
      <c r="P25" s="438">
        <v>32310</v>
      </c>
      <c r="Q25" s="423">
        <v>0</v>
      </c>
      <c r="R25" s="423">
        <v>58095</v>
      </c>
      <c r="S25" s="423">
        <v>0</v>
      </c>
      <c r="T25" s="423">
        <v>0</v>
      </c>
      <c r="U25" s="423">
        <v>0</v>
      </c>
      <c r="V25" s="423">
        <v>0</v>
      </c>
      <c r="W25" s="423">
        <v>0</v>
      </c>
      <c r="X25" s="423">
        <v>0</v>
      </c>
      <c r="Y25" s="423">
        <v>0</v>
      </c>
      <c r="Z25" s="423">
        <v>0</v>
      </c>
      <c r="AA25" s="423">
        <v>216540</v>
      </c>
    </row>
    <row r="26" spans="1:27" ht="12.75">
      <c r="A26" s="504"/>
      <c r="B26" s="507"/>
      <c r="C26" s="487"/>
      <c r="D26" s="510"/>
      <c r="E26" s="422"/>
      <c r="F26" s="564" t="s">
        <v>534</v>
      </c>
      <c r="G26" s="514"/>
      <c r="H26" s="565"/>
      <c r="I26" s="513" t="s">
        <v>533</v>
      </c>
      <c r="J26" s="515"/>
      <c r="L26" s="423">
        <v>63000</v>
      </c>
      <c r="M26" s="438">
        <v>0</v>
      </c>
      <c r="N26" s="423">
        <v>0</v>
      </c>
      <c r="O26" s="438">
        <v>0</v>
      </c>
      <c r="P26" s="438">
        <v>0</v>
      </c>
      <c r="Q26" s="423">
        <v>0</v>
      </c>
      <c r="R26" s="423">
        <v>0</v>
      </c>
      <c r="S26" s="423">
        <v>0</v>
      </c>
      <c r="T26" s="423">
        <v>0</v>
      </c>
      <c r="U26" s="423">
        <v>0</v>
      </c>
      <c r="V26" s="423">
        <v>0</v>
      </c>
      <c r="W26" s="423">
        <v>0</v>
      </c>
      <c r="X26" s="423">
        <v>0</v>
      </c>
      <c r="Y26" s="423">
        <v>0</v>
      </c>
      <c r="Z26" s="423">
        <v>0</v>
      </c>
      <c r="AA26" s="423">
        <v>63000</v>
      </c>
    </row>
    <row r="27" spans="1:27" ht="12.75" customHeight="1">
      <c r="A27" s="505"/>
      <c r="B27" s="508"/>
      <c r="C27" s="511"/>
      <c r="D27" s="512"/>
      <c r="E27" s="517" t="s">
        <v>234</v>
      </c>
      <c r="F27" s="514"/>
      <c r="G27" s="514"/>
      <c r="H27" s="514"/>
      <c r="I27" s="514"/>
      <c r="J27" s="515"/>
      <c r="L27" s="424">
        <v>4121923.42</v>
      </c>
      <c r="M27" s="439">
        <v>2423625</v>
      </c>
      <c r="N27" s="424">
        <v>0</v>
      </c>
      <c r="O27" s="439">
        <v>0</v>
      </c>
      <c r="P27" s="439">
        <v>1510242</v>
      </c>
      <c r="Q27" s="424">
        <v>0</v>
      </c>
      <c r="R27" s="424">
        <v>1708875</v>
      </c>
      <c r="S27" s="424">
        <v>0</v>
      </c>
      <c r="T27" s="424">
        <v>0</v>
      </c>
      <c r="U27" s="424">
        <v>0</v>
      </c>
      <c r="V27" s="424">
        <v>0</v>
      </c>
      <c r="W27" s="424">
        <v>0</v>
      </c>
      <c r="X27" s="424">
        <v>0</v>
      </c>
      <c r="Y27" s="424">
        <v>0</v>
      </c>
      <c r="Z27" s="424">
        <v>0</v>
      </c>
      <c r="AA27" s="424">
        <v>9764665.42</v>
      </c>
    </row>
    <row r="28" spans="1:27" ht="12.75">
      <c r="A28" s="503"/>
      <c r="B28" s="506" t="s">
        <v>22</v>
      </c>
      <c r="C28" s="509" t="s">
        <v>532</v>
      </c>
      <c r="D28" s="489"/>
      <c r="E28" s="422"/>
      <c r="F28" s="564" t="s">
        <v>531</v>
      </c>
      <c r="G28" s="514"/>
      <c r="H28" s="565"/>
      <c r="I28" s="513" t="s">
        <v>530</v>
      </c>
      <c r="J28" s="515"/>
      <c r="L28" s="423">
        <v>20000</v>
      </c>
      <c r="M28" s="438">
        <v>0</v>
      </c>
      <c r="N28" s="423">
        <v>48200</v>
      </c>
      <c r="O28" s="438">
        <v>0</v>
      </c>
      <c r="P28" s="438">
        <v>0</v>
      </c>
      <c r="Q28" s="423">
        <v>0</v>
      </c>
      <c r="R28" s="423">
        <v>50000</v>
      </c>
      <c r="S28" s="423">
        <v>0</v>
      </c>
      <c r="T28" s="423">
        <v>0</v>
      </c>
      <c r="U28" s="423">
        <v>0</v>
      </c>
      <c r="V28" s="423">
        <v>0</v>
      </c>
      <c r="W28" s="423">
        <v>0</v>
      </c>
      <c r="X28" s="423">
        <v>0</v>
      </c>
      <c r="Y28" s="423">
        <v>0</v>
      </c>
      <c r="Z28" s="423">
        <v>0</v>
      </c>
      <c r="AA28" s="423">
        <v>118200</v>
      </c>
    </row>
    <row r="29" spans="1:27" ht="12.75">
      <c r="A29" s="504"/>
      <c r="B29" s="507"/>
      <c r="C29" s="487"/>
      <c r="D29" s="510"/>
      <c r="E29" s="422"/>
      <c r="F29" s="564" t="s">
        <v>572</v>
      </c>
      <c r="G29" s="514"/>
      <c r="H29" s="565"/>
      <c r="I29" s="513" t="s">
        <v>573</v>
      </c>
      <c r="J29" s="515"/>
      <c r="L29" s="423">
        <v>5000</v>
      </c>
      <c r="M29" s="438">
        <v>10000</v>
      </c>
      <c r="N29" s="423">
        <v>0</v>
      </c>
      <c r="O29" s="438">
        <v>0</v>
      </c>
      <c r="P29" s="438">
        <v>0</v>
      </c>
      <c r="Q29" s="423">
        <v>0</v>
      </c>
      <c r="R29" s="423">
        <v>5000</v>
      </c>
      <c r="S29" s="423">
        <v>0</v>
      </c>
      <c r="T29" s="423">
        <v>0</v>
      </c>
      <c r="U29" s="423">
        <v>0</v>
      </c>
      <c r="V29" s="423">
        <v>0</v>
      </c>
      <c r="W29" s="423">
        <v>0</v>
      </c>
      <c r="X29" s="423">
        <v>0</v>
      </c>
      <c r="Y29" s="423">
        <v>0</v>
      </c>
      <c r="Z29" s="423">
        <v>0</v>
      </c>
      <c r="AA29" s="423">
        <v>20000</v>
      </c>
    </row>
    <row r="30" spans="1:27" ht="12.75">
      <c r="A30" s="504"/>
      <c r="B30" s="507"/>
      <c r="C30" s="487"/>
      <c r="D30" s="510"/>
      <c r="E30" s="422"/>
      <c r="F30" s="564" t="s">
        <v>242</v>
      </c>
      <c r="G30" s="514"/>
      <c r="H30" s="565"/>
      <c r="I30" s="513" t="s">
        <v>529</v>
      </c>
      <c r="J30" s="515"/>
      <c r="L30" s="423">
        <v>70500</v>
      </c>
      <c r="M30" s="438">
        <v>5000</v>
      </c>
      <c r="N30" s="423">
        <v>0</v>
      </c>
      <c r="O30" s="438">
        <v>0</v>
      </c>
      <c r="P30" s="438">
        <v>0</v>
      </c>
      <c r="Q30" s="423">
        <v>0</v>
      </c>
      <c r="R30" s="423">
        <v>10000</v>
      </c>
      <c r="S30" s="423">
        <v>0</v>
      </c>
      <c r="T30" s="423">
        <v>0</v>
      </c>
      <c r="U30" s="423">
        <v>0</v>
      </c>
      <c r="V30" s="423">
        <v>0</v>
      </c>
      <c r="W30" s="423">
        <v>0</v>
      </c>
      <c r="X30" s="423">
        <v>0</v>
      </c>
      <c r="Y30" s="423">
        <v>0</v>
      </c>
      <c r="Z30" s="423">
        <v>0</v>
      </c>
      <c r="AA30" s="423">
        <v>85500</v>
      </c>
    </row>
    <row r="31" spans="1:27" ht="12.75" customHeight="1">
      <c r="A31" s="504"/>
      <c r="B31" s="507"/>
      <c r="C31" s="487"/>
      <c r="D31" s="510"/>
      <c r="E31" s="422"/>
      <c r="F31" s="564" t="s">
        <v>243</v>
      </c>
      <c r="G31" s="514"/>
      <c r="H31" s="565"/>
      <c r="I31" s="513" t="s">
        <v>528</v>
      </c>
      <c r="J31" s="515"/>
      <c r="L31" s="423">
        <v>37800</v>
      </c>
      <c r="M31" s="438">
        <v>26300</v>
      </c>
      <c r="N31" s="423">
        <v>0</v>
      </c>
      <c r="O31" s="438">
        <v>0</v>
      </c>
      <c r="P31" s="438">
        <v>10000</v>
      </c>
      <c r="Q31" s="423">
        <v>0</v>
      </c>
      <c r="R31" s="423">
        <v>20000</v>
      </c>
      <c r="S31" s="423">
        <v>0</v>
      </c>
      <c r="T31" s="423">
        <v>0</v>
      </c>
      <c r="U31" s="423">
        <v>0</v>
      </c>
      <c r="V31" s="423">
        <v>0</v>
      </c>
      <c r="W31" s="423">
        <v>0</v>
      </c>
      <c r="X31" s="423">
        <v>0</v>
      </c>
      <c r="Y31" s="423">
        <v>0</v>
      </c>
      <c r="Z31" s="423">
        <v>0</v>
      </c>
      <c r="AA31" s="423">
        <v>94100</v>
      </c>
    </row>
    <row r="32" spans="1:27" ht="12.75">
      <c r="A32" s="504"/>
      <c r="B32" s="507"/>
      <c r="C32" s="487"/>
      <c r="D32" s="510"/>
      <c r="E32" s="422"/>
      <c r="F32" s="564" t="s">
        <v>244</v>
      </c>
      <c r="G32" s="514"/>
      <c r="H32" s="565"/>
      <c r="I32" s="513" t="s">
        <v>574</v>
      </c>
      <c r="J32" s="515"/>
      <c r="L32" s="423">
        <v>25000</v>
      </c>
      <c r="M32" s="438">
        <v>20000</v>
      </c>
      <c r="N32" s="423">
        <v>0</v>
      </c>
      <c r="O32" s="438">
        <v>0</v>
      </c>
      <c r="P32" s="438">
        <v>0</v>
      </c>
      <c r="Q32" s="423">
        <v>0</v>
      </c>
      <c r="R32" s="423">
        <v>20000</v>
      </c>
      <c r="S32" s="423">
        <v>0</v>
      </c>
      <c r="T32" s="423">
        <v>0</v>
      </c>
      <c r="U32" s="423">
        <v>0</v>
      </c>
      <c r="V32" s="423">
        <v>0</v>
      </c>
      <c r="W32" s="423">
        <v>0</v>
      </c>
      <c r="X32" s="423">
        <v>0</v>
      </c>
      <c r="Y32" s="423">
        <v>0</v>
      </c>
      <c r="Z32" s="423">
        <v>0</v>
      </c>
      <c r="AA32" s="423">
        <v>65000</v>
      </c>
    </row>
    <row r="33" spans="1:27" ht="12.75" customHeight="1">
      <c r="A33" s="505"/>
      <c r="B33" s="508"/>
      <c r="C33" s="511"/>
      <c r="D33" s="512"/>
      <c r="E33" s="517" t="s">
        <v>234</v>
      </c>
      <c r="F33" s="514"/>
      <c r="G33" s="514"/>
      <c r="H33" s="514"/>
      <c r="I33" s="514"/>
      <c r="J33" s="515"/>
      <c r="L33" s="424">
        <v>158300</v>
      </c>
      <c r="M33" s="439">
        <v>61300</v>
      </c>
      <c r="N33" s="424">
        <v>48200</v>
      </c>
      <c r="O33" s="439">
        <v>0</v>
      </c>
      <c r="P33" s="439">
        <v>10000</v>
      </c>
      <c r="Q33" s="424">
        <v>0</v>
      </c>
      <c r="R33" s="424">
        <v>105000</v>
      </c>
      <c r="S33" s="424">
        <v>0</v>
      </c>
      <c r="T33" s="424">
        <v>0</v>
      </c>
      <c r="U33" s="424">
        <v>0</v>
      </c>
      <c r="V33" s="424">
        <v>0</v>
      </c>
      <c r="W33" s="424">
        <v>0</v>
      </c>
      <c r="X33" s="424">
        <v>0</v>
      </c>
      <c r="Y33" s="424">
        <v>0</v>
      </c>
      <c r="Z33" s="424">
        <v>0</v>
      </c>
      <c r="AA33" s="424">
        <v>382800</v>
      </c>
    </row>
    <row r="34" spans="1:27" ht="12.75" customHeight="1">
      <c r="A34" s="503"/>
      <c r="B34" s="506" t="s">
        <v>23</v>
      </c>
      <c r="C34" s="509" t="s">
        <v>527</v>
      </c>
      <c r="D34" s="489"/>
      <c r="E34" s="422"/>
      <c r="F34" s="564" t="s">
        <v>245</v>
      </c>
      <c r="G34" s="514"/>
      <c r="H34" s="565"/>
      <c r="I34" s="513" t="s">
        <v>526</v>
      </c>
      <c r="J34" s="515"/>
      <c r="L34" s="423">
        <v>277650.5</v>
      </c>
      <c r="M34" s="438">
        <v>40000</v>
      </c>
      <c r="N34" s="423">
        <v>20000</v>
      </c>
      <c r="O34" s="438">
        <v>0</v>
      </c>
      <c r="P34" s="438">
        <v>135000</v>
      </c>
      <c r="Q34" s="423">
        <v>10000</v>
      </c>
      <c r="R34" s="423">
        <v>170000</v>
      </c>
      <c r="S34" s="423">
        <v>171096.95</v>
      </c>
      <c r="T34" s="423">
        <v>0</v>
      </c>
      <c r="U34" s="423">
        <v>0</v>
      </c>
      <c r="V34" s="423">
        <v>0</v>
      </c>
      <c r="W34" s="423">
        <v>0</v>
      </c>
      <c r="X34" s="423">
        <v>0</v>
      </c>
      <c r="Y34" s="423">
        <v>8033.51</v>
      </c>
      <c r="Z34" s="423">
        <v>0</v>
      </c>
      <c r="AA34" s="423">
        <v>831780.96</v>
      </c>
    </row>
    <row r="35" spans="1:27" ht="12.75">
      <c r="A35" s="504"/>
      <c r="B35" s="507"/>
      <c r="C35" s="487"/>
      <c r="D35" s="510"/>
      <c r="E35" s="422"/>
      <c r="F35" s="564" t="s">
        <v>525</v>
      </c>
      <c r="G35" s="514"/>
      <c r="H35" s="565"/>
      <c r="I35" s="513" t="s">
        <v>524</v>
      </c>
      <c r="J35" s="515"/>
      <c r="L35" s="423">
        <v>14525</v>
      </c>
      <c r="M35" s="438">
        <v>0</v>
      </c>
      <c r="N35" s="423">
        <v>0</v>
      </c>
      <c r="O35" s="438">
        <v>0</v>
      </c>
      <c r="P35" s="438">
        <v>0</v>
      </c>
      <c r="Q35" s="423">
        <v>0</v>
      </c>
      <c r="R35" s="423">
        <v>0</v>
      </c>
      <c r="S35" s="423">
        <v>0</v>
      </c>
      <c r="T35" s="423">
        <v>0</v>
      </c>
      <c r="U35" s="423">
        <v>0</v>
      </c>
      <c r="V35" s="423">
        <v>0</v>
      </c>
      <c r="W35" s="423">
        <v>0</v>
      </c>
      <c r="X35" s="423">
        <v>0</v>
      </c>
      <c r="Y35" s="423">
        <v>0</v>
      </c>
      <c r="Z35" s="423">
        <v>0</v>
      </c>
      <c r="AA35" s="423">
        <v>14525</v>
      </c>
    </row>
    <row r="36" spans="1:27" ht="12.75" customHeight="1">
      <c r="A36" s="504"/>
      <c r="B36" s="507"/>
      <c r="C36" s="487"/>
      <c r="D36" s="510"/>
      <c r="E36" s="422"/>
      <c r="F36" s="564" t="s">
        <v>523</v>
      </c>
      <c r="G36" s="514"/>
      <c r="H36" s="565"/>
      <c r="I36" s="513" t="s">
        <v>522</v>
      </c>
      <c r="J36" s="515"/>
      <c r="L36" s="423">
        <v>890076</v>
      </c>
      <c r="M36" s="438">
        <v>214382</v>
      </c>
      <c r="N36" s="423">
        <v>55000</v>
      </c>
      <c r="O36" s="438">
        <v>200000</v>
      </c>
      <c r="P36" s="438">
        <v>903627</v>
      </c>
      <c r="Q36" s="423">
        <v>65000</v>
      </c>
      <c r="R36" s="423">
        <v>40000</v>
      </c>
      <c r="S36" s="423">
        <v>0</v>
      </c>
      <c r="T36" s="423">
        <v>163500</v>
      </c>
      <c r="U36" s="423">
        <v>365000</v>
      </c>
      <c r="V36" s="423">
        <v>100000</v>
      </c>
      <c r="W36" s="423">
        <v>0</v>
      </c>
      <c r="X36" s="423">
        <v>10000</v>
      </c>
      <c r="Y36" s="423">
        <v>0</v>
      </c>
      <c r="Z36" s="423">
        <v>0</v>
      </c>
      <c r="AA36" s="423">
        <v>3006585</v>
      </c>
    </row>
    <row r="37" spans="1:27" ht="12.75">
      <c r="A37" s="504"/>
      <c r="B37" s="507"/>
      <c r="C37" s="487"/>
      <c r="D37" s="510"/>
      <c r="E37" s="422"/>
      <c r="F37" s="564" t="s">
        <v>521</v>
      </c>
      <c r="G37" s="514"/>
      <c r="H37" s="565"/>
      <c r="I37" s="513" t="s">
        <v>520</v>
      </c>
      <c r="J37" s="515"/>
      <c r="L37" s="423">
        <v>100000</v>
      </c>
      <c r="M37" s="438">
        <v>15885</v>
      </c>
      <c r="N37" s="423">
        <v>0</v>
      </c>
      <c r="O37" s="438">
        <v>50000</v>
      </c>
      <c r="P37" s="438">
        <v>0</v>
      </c>
      <c r="Q37" s="423">
        <v>0</v>
      </c>
      <c r="R37" s="423">
        <v>64040</v>
      </c>
      <c r="S37" s="423">
        <v>0</v>
      </c>
      <c r="T37" s="423">
        <v>0</v>
      </c>
      <c r="U37" s="423">
        <v>0</v>
      </c>
      <c r="V37" s="423">
        <v>0</v>
      </c>
      <c r="W37" s="423">
        <v>300000</v>
      </c>
      <c r="X37" s="423">
        <v>0</v>
      </c>
      <c r="Y37" s="423">
        <v>41270</v>
      </c>
      <c r="Z37" s="423">
        <v>0</v>
      </c>
      <c r="AA37" s="423">
        <v>571195</v>
      </c>
    </row>
    <row r="38" spans="1:27" ht="12.75" customHeight="1">
      <c r="A38" s="505"/>
      <c r="B38" s="508"/>
      <c r="C38" s="511"/>
      <c r="D38" s="512"/>
      <c r="E38" s="517" t="s">
        <v>234</v>
      </c>
      <c r="F38" s="514"/>
      <c r="G38" s="514"/>
      <c r="H38" s="514"/>
      <c r="I38" s="514"/>
      <c r="J38" s="515"/>
      <c r="L38" s="424">
        <v>1282251.5</v>
      </c>
      <c r="M38" s="439">
        <v>270267</v>
      </c>
      <c r="N38" s="424">
        <v>75000</v>
      </c>
      <c r="O38" s="439">
        <v>250000</v>
      </c>
      <c r="P38" s="439">
        <v>1038627</v>
      </c>
      <c r="Q38" s="424">
        <v>75000</v>
      </c>
      <c r="R38" s="424">
        <v>274040</v>
      </c>
      <c r="S38" s="424">
        <v>171096.95</v>
      </c>
      <c r="T38" s="424">
        <v>163500</v>
      </c>
      <c r="U38" s="424">
        <v>365000</v>
      </c>
      <c r="V38" s="424">
        <v>100000</v>
      </c>
      <c r="W38" s="424">
        <v>300000</v>
      </c>
      <c r="X38" s="424">
        <v>10000</v>
      </c>
      <c r="Y38" s="424">
        <v>49303.51</v>
      </c>
      <c r="Z38" s="424">
        <v>0</v>
      </c>
      <c r="AA38" s="424">
        <v>4424085.96</v>
      </c>
    </row>
    <row r="39" spans="1:27" ht="12.75">
      <c r="A39" s="503"/>
      <c r="B39" s="506" t="s">
        <v>24</v>
      </c>
      <c r="C39" s="509" t="s">
        <v>519</v>
      </c>
      <c r="D39" s="489"/>
      <c r="E39" s="422"/>
      <c r="F39" s="564" t="s">
        <v>246</v>
      </c>
      <c r="G39" s="514"/>
      <c r="H39" s="565"/>
      <c r="I39" s="513" t="s">
        <v>518</v>
      </c>
      <c r="J39" s="515"/>
      <c r="L39" s="423">
        <v>80000</v>
      </c>
      <c r="M39" s="438">
        <v>36000</v>
      </c>
      <c r="N39" s="423">
        <v>0</v>
      </c>
      <c r="O39" s="438">
        <v>0</v>
      </c>
      <c r="P39" s="438">
        <v>0</v>
      </c>
      <c r="Q39" s="423">
        <v>0</v>
      </c>
      <c r="R39" s="423">
        <v>26250</v>
      </c>
      <c r="S39" s="423">
        <v>0</v>
      </c>
      <c r="T39" s="423">
        <v>0</v>
      </c>
      <c r="U39" s="423">
        <v>0</v>
      </c>
      <c r="V39" s="423">
        <v>0</v>
      </c>
      <c r="W39" s="423">
        <v>0</v>
      </c>
      <c r="X39" s="423">
        <v>0</v>
      </c>
      <c r="Y39" s="423">
        <v>0</v>
      </c>
      <c r="Z39" s="423">
        <v>0</v>
      </c>
      <c r="AA39" s="423">
        <v>142250</v>
      </c>
    </row>
    <row r="40" spans="1:27" ht="12.75">
      <c r="A40" s="504"/>
      <c r="B40" s="507"/>
      <c r="C40" s="487"/>
      <c r="D40" s="510"/>
      <c r="E40" s="422"/>
      <c r="F40" s="564" t="s">
        <v>247</v>
      </c>
      <c r="G40" s="514"/>
      <c r="H40" s="565"/>
      <c r="I40" s="513" t="s">
        <v>575</v>
      </c>
      <c r="J40" s="515"/>
      <c r="L40" s="423">
        <v>10000</v>
      </c>
      <c r="M40" s="438">
        <v>0</v>
      </c>
      <c r="N40" s="423">
        <v>0</v>
      </c>
      <c r="O40" s="438">
        <v>10000</v>
      </c>
      <c r="P40" s="438">
        <v>0</v>
      </c>
      <c r="Q40" s="423">
        <v>0</v>
      </c>
      <c r="R40" s="423">
        <v>100000</v>
      </c>
      <c r="S40" s="423">
        <v>0</v>
      </c>
      <c r="T40" s="423">
        <v>0</v>
      </c>
      <c r="U40" s="423">
        <v>0</v>
      </c>
      <c r="V40" s="423">
        <v>0</v>
      </c>
      <c r="W40" s="423">
        <v>0</v>
      </c>
      <c r="X40" s="423">
        <v>0</v>
      </c>
      <c r="Y40" s="423">
        <v>0</v>
      </c>
      <c r="Z40" s="423">
        <v>0</v>
      </c>
      <c r="AA40" s="423">
        <v>120000</v>
      </c>
    </row>
    <row r="41" spans="1:27" ht="12.75" customHeight="1">
      <c r="A41" s="504"/>
      <c r="B41" s="507"/>
      <c r="C41" s="487"/>
      <c r="D41" s="510"/>
      <c r="E41" s="422"/>
      <c r="F41" s="564" t="s">
        <v>248</v>
      </c>
      <c r="G41" s="514"/>
      <c r="H41" s="565"/>
      <c r="I41" s="513" t="s">
        <v>576</v>
      </c>
      <c r="J41" s="515"/>
      <c r="L41" s="423">
        <v>20000</v>
      </c>
      <c r="M41" s="438">
        <v>0</v>
      </c>
      <c r="N41" s="423">
        <v>0</v>
      </c>
      <c r="O41" s="438">
        <v>0</v>
      </c>
      <c r="P41" s="438">
        <v>10000</v>
      </c>
      <c r="Q41" s="423">
        <v>0</v>
      </c>
      <c r="R41" s="423">
        <v>0</v>
      </c>
      <c r="S41" s="423">
        <v>6000</v>
      </c>
      <c r="T41" s="423">
        <v>0</v>
      </c>
      <c r="U41" s="423">
        <v>0</v>
      </c>
      <c r="V41" s="423">
        <v>0</v>
      </c>
      <c r="W41" s="423">
        <v>0</v>
      </c>
      <c r="X41" s="423">
        <v>0</v>
      </c>
      <c r="Y41" s="423">
        <v>0</v>
      </c>
      <c r="Z41" s="423">
        <v>0</v>
      </c>
      <c r="AA41" s="423">
        <v>36000</v>
      </c>
    </row>
    <row r="42" spans="1:27" ht="12.75" customHeight="1">
      <c r="A42" s="504"/>
      <c r="B42" s="507"/>
      <c r="C42" s="487"/>
      <c r="D42" s="510"/>
      <c r="E42" s="422"/>
      <c r="F42" s="564" t="s">
        <v>577</v>
      </c>
      <c r="G42" s="514"/>
      <c r="H42" s="565"/>
      <c r="I42" s="513" t="s">
        <v>578</v>
      </c>
      <c r="J42" s="515"/>
      <c r="L42" s="423">
        <v>0</v>
      </c>
      <c r="M42" s="438">
        <v>0</v>
      </c>
      <c r="N42" s="423">
        <v>0</v>
      </c>
      <c r="O42" s="438">
        <v>0</v>
      </c>
      <c r="P42" s="438">
        <v>1383536.16</v>
      </c>
      <c r="Q42" s="423">
        <v>0</v>
      </c>
      <c r="R42" s="423">
        <v>0</v>
      </c>
      <c r="S42" s="423">
        <v>0</v>
      </c>
      <c r="T42" s="423">
        <v>0</v>
      </c>
      <c r="U42" s="423">
        <v>0</v>
      </c>
      <c r="V42" s="423">
        <v>0</v>
      </c>
      <c r="W42" s="423">
        <v>0</v>
      </c>
      <c r="X42" s="423">
        <v>0</v>
      </c>
      <c r="Y42" s="423">
        <v>0</v>
      </c>
      <c r="Z42" s="423">
        <v>0</v>
      </c>
      <c r="AA42" s="423">
        <v>1383536.16</v>
      </c>
    </row>
    <row r="43" spans="1:27" ht="12.75">
      <c r="A43" s="504"/>
      <c r="B43" s="507"/>
      <c r="C43" s="487"/>
      <c r="D43" s="510"/>
      <c r="E43" s="422"/>
      <c r="F43" s="564" t="s">
        <v>249</v>
      </c>
      <c r="G43" s="514"/>
      <c r="H43" s="565"/>
      <c r="I43" s="513" t="s">
        <v>579</v>
      </c>
      <c r="J43" s="515"/>
      <c r="L43" s="423">
        <v>0</v>
      </c>
      <c r="M43" s="438">
        <v>0</v>
      </c>
      <c r="N43" s="423">
        <v>0</v>
      </c>
      <c r="O43" s="438">
        <v>10000</v>
      </c>
      <c r="P43" s="438">
        <v>0</v>
      </c>
      <c r="Q43" s="423">
        <v>0</v>
      </c>
      <c r="R43" s="423">
        <v>30000</v>
      </c>
      <c r="S43" s="423">
        <v>0</v>
      </c>
      <c r="T43" s="423">
        <v>0</v>
      </c>
      <c r="U43" s="423">
        <v>0</v>
      </c>
      <c r="V43" s="423">
        <v>0</v>
      </c>
      <c r="W43" s="423">
        <v>0</v>
      </c>
      <c r="X43" s="423">
        <v>0</v>
      </c>
      <c r="Y43" s="423">
        <v>100000</v>
      </c>
      <c r="Z43" s="423">
        <v>0</v>
      </c>
      <c r="AA43" s="423">
        <v>140000</v>
      </c>
    </row>
    <row r="44" spans="1:27" ht="12.75">
      <c r="A44" s="504"/>
      <c r="B44" s="507"/>
      <c r="C44" s="487"/>
      <c r="D44" s="510"/>
      <c r="E44" s="422"/>
      <c r="F44" s="564" t="s">
        <v>250</v>
      </c>
      <c r="G44" s="514"/>
      <c r="H44" s="565"/>
      <c r="I44" s="513" t="s">
        <v>580</v>
      </c>
      <c r="J44" s="515"/>
      <c r="L44" s="423">
        <v>50000</v>
      </c>
      <c r="M44" s="438">
        <v>0</v>
      </c>
      <c r="N44" s="423">
        <v>0</v>
      </c>
      <c r="O44" s="438">
        <v>40000</v>
      </c>
      <c r="P44" s="438">
        <v>0</v>
      </c>
      <c r="Q44" s="423">
        <v>0</v>
      </c>
      <c r="R44" s="423">
        <v>50000</v>
      </c>
      <c r="S44" s="423">
        <v>0</v>
      </c>
      <c r="T44" s="423">
        <v>0</v>
      </c>
      <c r="U44" s="423">
        <v>0</v>
      </c>
      <c r="V44" s="423">
        <v>0</v>
      </c>
      <c r="W44" s="423">
        <v>0</v>
      </c>
      <c r="X44" s="423">
        <v>0</v>
      </c>
      <c r="Y44" s="423">
        <v>0</v>
      </c>
      <c r="Z44" s="423">
        <v>0</v>
      </c>
      <c r="AA44" s="423">
        <v>140000</v>
      </c>
    </row>
    <row r="45" spans="1:27" ht="12.75">
      <c r="A45" s="504"/>
      <c r="B45" s="507"/>
      <c r="C45" s="487"/>
      <c r="D45" s="510"/>
      <c r="E45" s="422"/>
      <c r="F45" s="564" t="s">
        <v>251</v>
      </c>
      <c r="G45" s="514"/>
      <c r="H45" s="565"/>
      <c r="I45" s="513" t="s">
        <v>517</v>
      </c>
      <c r="J45" s="515"/>
      <c r="L45" s="423">
        <v>36740.8</v>
      </c>
      <c r="M45" s="438">
        <v>6804.4</v>
      </c>
      <c r="N45" s="423">
        <v>0</v>
      </c>
      <c r="O45" s="438">
        <v>40000</v>
      </c>
      <c r="P45" s="438">
        <v>0</v>
      </c>
      <c r="Q45" s="423">
        <v>0</v>
      </c>
      <c r="R45" s="423">
        <v>123698.7</v>
      </c>
      <c r="S45" s="423">
        <v>0</v>
      </c>
      <c r="T45" s="423">
        <v>0</v>
      </c>
      <c r="U45" s="423">
        <v>0</v>
      </c>
      <c r="V45" s="423">
        <v>0</v>
      </c>
      <c r="W45" s="423">
        <v>0</v>
      </c>
      <c r="X45" s="423">
        <v>0</v>
      </c>
      <c r="Y45" s="423">
        <v>0</v>
      </c>
      <c r="Z45" s="423">
        <v>0</v>
      </c>
      <c r="AA45" s="423">
        <v>207243.9</v>
      </c>
    </row>
    <row r="46" spans="1:27" ht="12.75">
      <c r="A46" s="504"/>
      <c r="B46" s="507"/>
      <c r="C46" s="487"/>
      <c r="D46" s="510"/>
      <c r="E46" s="422"/>
      <c r="F46" s="564" t="s">
        <v>252</v>
      </c>
      <c r="G46" s="514"/>
      <c r="H46" s="565"/>
      <c r="I46" s="513" t="s">
        <v>581</v>
      </c>
      <c r="J46" s="515"/>
      <c r="L46" s="423">
        <v>0</v>
      </c>
      <c r="M46" s="438">
        <v>0</v>
      </c>
      <c r="N46" s="423">
        <v>0</v>
      </c>
      <c r="O46" s="438">
        <v>0</v>
      </c>
      <c r="P46" s="438">
        <v>0</v>
      </c>
      <c r="Q46" s="423">
        <v>10000</v>
      </c>
      <c r="R46" s="423">
        <v>0</v>
      </c>
      <c r="S46" s="423">
        <v>0</v>
      </c>
      <c r="T46" s="423">
        <v>0</v>
      </c>
      <c r="U46" s="423">
        <v>0</v>
      </c>
      <c r="V46" s="423">
        <v>0</v>
      </c>
      <c r="W46" s="423">
        <v>0</v>
      </c>
      <c r="X46" s="423">
        <v>0</v>
      </c>
      <c r="Y46" s="423">
        <v>50000</v>
      </c>
      <c r="Z46" s="423">
        <v>0</v>
      </c>
      <c r="AA46" s="423">
        <v>60000</v>
      </c>
    </row>
    <row r="47" spans="1:27" ht="12.75">
      <c r="A47" s="504"/>
      <c r="B47" s="507"/>
      <c r="C47" s="487"/>
      <c r="D47" s="510"/>
      <c r="E47" s="422"/>
      <c r="F47" s="564" t="s">
        <v>253</v>
      </c>
      <c r="G47" s="514"/>
      <c r="H47" s="565"/>
      <c r="I47" s="513" t="s">
        <v>582</v>
      </c>
      <c r="J47" s="515"/>
      <c r="L47" s="423">
        <v>0</v>
      </c>
      <c r="M47" s="438">
        <v>0</v>
      </c>
      <c r="N47" s="423">
        <v>0</v>
      </c>
      <c r="O47" s="438">
        <v>0</v>
      </c>
      <c r="P47" s="438">
        <v>0</v>
      </c>
      <c r="Q47" s="423">
        <v>0</v>
      </c>
      <c r="R47" s="423">
        <v>0</v>
      </c>
      <c r="S47" s="423">
        <v>0</v>
      </c>
      <c r="T47" s="423">
        <v>0</v>
      </c>
      <c r="U47" s="423">
        <v>0</v>
      </c>
      <c r="V47" s="423">
        <v>0</v>
      </c>
      <c r="W47" s="423">
        <v>0</v>
      </c>
      <c r="X47" s="423">
        <v>20000</v>
      </c>
      <c r="Y47" s="423">
        <v>0</v>
      </c>
      <c r="Z47" s="423">
        <v>0</v>
      </c>
      <c r="AA47" s="423">
        <v>20000</v>
      </c>
    </row>
    <row r="48" spans="1:27" ht="12.75">
      <c r="A48" s="504"/>
      <c r="B48" s="507"/>
      <c r="C48" s="487"/>
      <c r="D48" s="510"/>
      <c r="E48" s="422"/>
      <c r="F48" s="564" t="s">
        <v>255</v>
      </c>
      <c r="G48" s="514"/>
      <c r="H48" s="565"/>
      <c r="I48" s="513" t="s">
        <v>583</v>
      </c>
      <c r="J48" s="515"/>
      <c r="L48" s="423">
        <v>0</v>
      </c>
      <c r="M48" s="438">
        <v>0</v>
      </c>
      <c r="N48" s="423">
        <v>0</v>
      </c>
      <c r="O48" s="438">
        <v>50000</v>
      </c>
      <c r="P48" s="438">
        <v>0</v>
      </c>
      <c r="Q48" s="423">
        <v>0</v>
      </c>
      <c r="R48" s="423">
        <v>0</v>
      </c>
      <c r="S48" s="423">
        <v>20000</v>
      </c>
      <c r="T48" s="423">
        <v>0</v>
      </c>
      <c r="U48" s="423">
        <v>0</v>
      </c>
      <c r="V48" s="423">
        <v>0</v>
      </c>
      <c r="W48" s="423">
        <v>0</v>
      </c>
      <c r="X48" s="423">
        <v>0</v>
      </c>
      <c r="Y48" s="423">
        <v>0</v>
      </c>
      <c r="Z48" s="423">
        <v>0</v>
      </c>
      <c r="AA48" s="423">
        <v>70000</v>
      </c>
    </row>
    <row r="49" spans="1:27" ht="12.75" customHeight="1">
      <c r="A49" s="504"/>
      <c r="B49" s="507"/>
      <c r="C49" s="487"/>
      <c r="D49" s="510"/>
      <c r="E49" s="422"/>
      <c r="F49" s="564" t="s">
        <v>256</v>
      </c>
      <c r="G49" s="514"/>
      <c r="H49" s="565"/>
      <c r="I49" s="513" t="s">
        <v>516</v>
      </c>
      <c r="J49" s="515"/>
      <c r="L49" s="423">
        <v>50000</v>
      </c>
      <c r="M49" s="438">
        <v>40000</v>
      </c>
      <c r="N49" s="423">
        <v>0</v>
      </c>
      <c r="O49" s="438">
        <v>0</v>
      </c>
      <c r="P49" s="438">
        <v>20000</v>
      </c>
      <c r="Q49" s="423">
        <v>0</v>
      </c>
      <c r="R49" s="423">
        <v>11010</v>
      </c>
      <c r="S49" s="423">
        <v>0</v>
      </c>
      <c r="T49" s="423">
        <v>0</v>
      </c>
      <c r="U49" s="423">
        <v>0</v>
      </c>
      <c r="V49" s="423">
        <v>0</v>
      </c>
      <c r="W49" s="423">
        <v>0</v>
      </c>
      <c r="X49" s="423">
        <v>0</v>
      </c>
      <c r="Y49" s="423">
        <v>0</v>
      </c>
      <c r="Z49" s="423">
        <v>0</v>
      </c>
      <c r="AA49" s="423">
        <v>121010</v>
      </c>
    </row>
    <row r="50" spans="1:27" ht="12.75">
      <c r="A50" s="504"/>
      <c r="B50" s="507"/>
      <c r="C50" s="487"/>
      <c r="D50" s="510"/>
      <c r="E50" s="422"/>
      <c r="F50" s="564" t="s">
        <v>584</v>
      </c>
      <c r="G50" s="514"/>
      <c r="H50" s="565"/>
      <c r="I50" s="513" t="s">
        <v>585</v>
      </c>
      <c r="J50" s="515"/>
      <c r="L50" s="423">
        <v>0</v>
      </c>
      <c r="M50" s="438">
        <v>0</v>
      </c>
      <c r="N50" s="423">
        <v>0</v>
      </c>
      <c r="O50" s="438">
        <v>30000</v>
      </c>
      <c r="P50" s="438">
        <v>0</v>
      </c>
      <c r="Q50" s="423">
        <v>0</v>
      </c>
      <c r="R50" s="423">
        <v>0</v>
      </c>
      <c r="S50" s="423">
        <v>0</v>
      </c>
      <c r="T50" s="423">
        <v>0</v>
      </c>
      <c r="U50" s="423">
        <v>0</v>
      </c>
      <c r="V50" s="423">
        <v>0</v>
      </c>
      <c r="W50" s="423">
        <v>0</v>
      </c>
      <c r="X50" s="423">
        <v>0</v>
      </c>
      <c r="Y50" s="423">
        <v>0</v>
      </c>
      <c r="Z50" s="423">
        <v>0</v>
      </c>
      <c r="AA50" s="423">
        <v>30000</v>
      </c>
    </row>
    <row r="51" spans="1:27" ht="12.75">
      <c r="A51" s="504"/>
      <c r="B51" s="507"/>
      <c r="C51" s="487"/>
      <c r="D51" s="510"/>
      <c r="E51" s="422"/>
      <c r="F51" s="564" t="s">
        <v>478</v>
      </c>
      <c r="G51" s="514"/>
      <c r="H51" s="565"/>
      <c r="I51" s="513" t="s">
        <v>586</v>
      </c>
      <c r="J51" s="515"/>
      <c r="L51" s="423">
        <v>0</v>
      </c>
      <c r="M51" s="438">
        <v>0</v>
      </c>
      <c r="N51" s="423">
        <v>0</v>
      </c>
      <c r="O51" s="438">
        <v>70000</v>
      </c>
      <c r="P51" s="438">
        <v>0</v>
      </c>
      <c r="Q51" s="423">
        <v>0</v>
      </c>
      <c r="R51" s="423">
        <v>0</v>
      </c>
      <c r="S51" s="423">
        <v>95000</v>
      </c>
      <c r="T51" s="423">
        <v>0</v>
      </c>
      <c r="U51" s="423">
        <v>0</v>
      </c>
      <c r="V51" s="423">
        <v>0</v>
      </c>
      <c r="W51" s="423">
        <v>0</v>
      </c>
      <c r="X51" s="423">
        <v>0</v>
      </c>
      <c r="Y51" s="423">
        <v>0</v>
      </c>
      <c r="Z51" s="423">
        <v>0</v>
      </c>
      <c r="AA51" s="423">
        <v>165000</v>
      </c>
    </row>
    <row r="52" spans="1:27" ht="12.75" customHeight="1">
      <c r="A52" s="505"/>
      <c r="B52" s="508"/>
      <c r="C52" s="511"/>
      <c r="D52" s="512"/>
      <c r="E52" s="517" t="s">
        <v>234</v>
      </c>
      <c r="F52" s="514"/>
      <c r="G52" s="514"/>
      <c r="H52" s="514"/>
      <c r="I52" s="514"/>
      <c r="J52" s="515"/>
      <c r="L52" s="424">
        <v>246740.8</v>
      </c>
      <c r="M52" s="439">
        <v>82804.4</v>
      </c>
      <c r="N52" s="424">
        <v>0</v>
      </c>
      <c r="O52" s="439">
        <v>250000</v>
      </c>
      <c r="P52" s="439">
        <v>1413536.16</v>
      </c>
      <c r="Q52" s="424">
        <v>10000</v>
      </c>
      <c r="R52" s="424">
        <v>340958.7</v>
      </c>
      <c r="S52" s="424">
        <v>121000</v>
      </c>
      <c r="T52" s="424">
        <v>0</v>
      </c>
      <c r="U52" s="424">
        <v>0</v>
      </c>
      <c r="V52" s="424">
        <v>0</v>
      </c>
      <c r="W52" s="424">
        <v>0</v>
      </c>
      <c r="X52" s="424">
        <v>20000</v>
      </c>
      <c r="Y52" s="424">
        <v>150000</v>
      </c>
      <c r="Z52" s="424">
        <v>0</v>
      </c>
      <c r="AA52" s="424">
        <v>2635040.06</v>
      </c>
    </row>
    <row r="53" spans="1:27" ht="12.75" customHeight="1">
      <c r="A53" s="503"/>
      <c r="B53" s="506" t="s">
        <v>25</v>
      </c>
      <c r="C53" s="509" t="s">
        <v>515</v>
      </c>
      <c r="D53" s="489"/>
      <c r="E53" s="422"/>
      <c r="F53" s="564" t="s">
        <v>257</v>
      </c>
      <c r="G53" s="514"/>
      <c r="H53" s="565"/>
      <c r="I53" s="513" t="s">
        <v>514</v>
      </c>
      <c r="J53" s="515"/>
      <c r="L53" s="423">
        <v>128572.75</v>
      </c>
      <c r="M53" s="438">
        <v>0</v>
      </c>
      <c r="N53" s="423">
        <v>0</v>
      </c>
      <c r="O53" s="438">
        <v>0</v>
      </c>
      <c r="P53" s="438">
        <v>45473.19</v>
      </c>
      <c r="Q53" s="423">
        <v>0</v>
      </c>
      <c r="R53" s="423">
        <v>0</v>
      </c>
      <c r="S53" s="423">
        <v>0</v>
      </c>
      <c r="T53" s="423">
        <v>0</v>
      </c>
      <c r="U53" s="423">
        <v>0</v>
      </c>
      <c r="V53" s="423">
        <v>0</v>
      </c>
      <c r="W53" s="423">
        <v>0</v>
      </c>
      <c r="X53" s="423">
        <v>0</v>
      </c>
      <c r="Y53" s="423">
        <v>491481.33</v>
      </c>
      <c r="Z53" s="423">
        <v>0</v>
      </c>
      <c r="AA53" s="423">
        <v>665527.27</v>
      </c>
    </row>
    <row r="54" spans="1:27" ht="12.75">
      <c r="A54" s="504"/>
      <c r="B54" s="507"/>
      <c r="C54" s="487"/>
      <c r="D54" s="510"/>
      <c r="E54" s="422"/>
      <c r="F54" s="564" t="s">
        <v>513</v>
      </c>
      <c r="G54" s="514"/>
      <c r="H54" s="565"/>
      <c r="I54" s="513" t="s">
        <v>512</v>
      </c>
      <c r="J54" s="515"/>
      <c r="L54" s="423">
        <v>11080.86</v>
      </c>
      <c r="M54" s="438">
        <v>0</v>
      </c>
      <c r="N54" s="423">
        <v>0</v>
      </c>
      <c r="O54" s="438">
        <v>0</v>
      </c>
      <c r="P54" s="438">
        <v>0</v>
      </c>
      <c r="Q54" s="423">
        <v>0</v>
      </c>
      <c r="R54" s="423">
        <v>0</v>
      </c>
      <c r="S54" s="423">
        <v>0</v>
      </c>
      <c r="T54" s="423">
        <v>0</v>
      </c>
      <c r="U54" s="423">
        <v>0</v>
      </c>
      <c r="V54" s="423">
        <v>0</v>
      </c>
      <c r="W54" s="423">
        <v>0</v>
      </c>
      <c r="X54" s="423">
        <v>0</v>
      </c>
      <c r="Y54" s="423">
        <v>0</v>
      </c>
      <c r="Z54" s="423">
        <v>0</v>
      </c>
      <c r="AA54" s="423">
        <v>11080.86</v>
      </c>
    </row>
    <row r="55" spans="1:27" ht="12.75">
      <c r="A55" s="504"/>
      <c r="B55" s="507"/>
      <c r="C55" s="487"/>
      <c r="D55" s="510"/>
      <c r="E55" s="422"/>
      <c r="F55" s="564" t="s">
        <v>511</v>
      </c>
      <c r="G55" s="514"/>
      <c r="H55" s="565"/>
      <c r="I55" s="513" t="s">
        <v>510</v>
      </c>
      <c r="J55" s="515"/>
      <c r="L55" s="423">
        <v>5630</v>
      </c>
      <c r="M55" s="438">
        <v>22658</v>
      </c>
      <c r="N55" s="423">
        <v>0</v>
      </c>
      <c r="O55" s="438">
        <v>0</v>
      </c>
      <c r="P55" s="438">
        <v>0</v>
      </c>
      <c r="Q55" s="423">
        <v>0</v>
      </c>
      <c r="R55" s="423">
        <v>0</v>
      </c>
      <c r="S55" s="423">
        <v>0</v>
      </c>
      <c r="T55" s="423">
        <v>0</v>
      </c>
      <c r="U55" s="423">
        <v>0</v>
      </c>
      <c r="V55" s="423">
        <v>0</v>
      </c>
      <c r="W55" s="423">
        <v>0</v>
      </c>
      <c r="X55" s="423">
        <v>0</v>
      </c>
      <c r="Y55" s="423">
        <v>0</v>
      </c>
      <c r="Z55" s="423">
        <v>0</v>
      </c>
      <c r="AA55" s="423">
        <v>28288</v>
      </c>
    </row>
    <row r="56" spans="1:27" ht="12.75">
      <c r="A56" s="504"/>
      <c r="B56" s="507"/>
      <c r="C56" s="487"/>
      <c r="D56" s="510"/>
      <c r="E56" s="422"/>
      <c r="F56" s="564" t="s">
        <v>509</v>
      </c>
      <c r="G56" s="514"/>
      <c r="H56" s="565"/>
      <c r="I56" s="513" t="s">
        <v>508</v>
      </c>
      <c r="J56" s="515"/>
      <c r="L56" s="423">
        <v>45876</v>
      </c>
      <c r="M56" s="438">
        <v>0</v>
      </c>
      <c r="N56" s="423">
        <v>0</v>
      </c>
      <c r="O56" s="438">
        <v>0</v>
      </c>
      <c r="P56" s="438">
        <v>0</v>
      </c>
      <c r="Q56" s="423">
        <v>0</v>
      </c>
      <c r="R56" s="423">
        <v>0</v>
      </c>
      <c r="S56" s="423">
        <v>0</v>
      </c>
      <c r="T56" s="423">
        <v>0</v>
      </c>
      <c r="U56" s="423">
        <v>0</v>
      </c>
      <c r="V56" s="423">
        <v>0</v>
      </c>
      <c r="W56" s="423">
        <v>0</v>
      </c>
      <c r="X56" s="423">
        <v>0</v>
      </c>
      <c r="Y56" s="423">
        <v>0</v>
      </c>
      <c r="Z56" s="423">
        <v>0</v>
      </c>
      <c r="AA56" s="423">
        <v>45876</v>
      </c>
    </row>
    <row r="57" spans="1:27" ht="12.75" customHeight="1">
      <c r="A57" s="505"/>
      <c r="B57" s="508"/>
      <c r="C57" s="511"/>
      <c r="D57" s="512"/>
      <c r="E57" s="517" t="s">
        <v>234</v>
      </c>
      <c r="F57" s="514"/>
      <c r="G57" s="514"/>
      <c r="H57" s="514"/>
      <c r="I57" s="514"/>
      <c r="J57" s="515"/>
      <c r="L57" s="424">
        <v>191159.61</v>
      </c>
      <c r="M57" s="439">
        <v>22658</v>
      </c>
      <c r="N57" s="424">
        <v>0</v>
      </c>
      <c r="O57" s="439">
        <v>0</v>
      </c>
      <c r="P57" s="439">
        <v>45473.19</v>
      </c>
      <c r="Q57" s="424">
        <v>0</v>
      </c>
      <c r="R57" s="424">
        <v>0</v>
      </c>
      <c r="S57" s="424">
        <v>0</v>
      </c>
      <c r="T57" s="424">
        <v>0</v>
      </c>
      <c r="U57" s="424">
        <v>0</v>
      </c>
      <c r="V57" s="424">
        <v>0</v>
      </c>
      <c r="W57" s="424">
        <v>0</v>
      </c>
      <c r="X57" s="424">
        <v>0</v>
      </c>
      <c r="Y57" s="424">
        <v>491481.33</v>
      </c>
      <c r="Z57" s="424">
        <v>0</v>
      </c>
      <c r="AA57" s="424">
        <v>750772.13</v>
      </c>
    </row>
    <row r="58" spans="1:27" ht="12.75">
      <c r="A58" s="503"/>
      <c r="B58" s="506" t="s">
        <v>27</v>
      </c>
      <c r="C58" s="509" t="s">
        <v>587</v>
      </c>
      <c r="D58" s="489"/>
      <c r="E58" s="422"/>
      <c r="F58" s="564" t="s">
        <v>258</v>
      </c>
      <c r="G58" s="514"/>
      <c r="H58" s="565"/>
      <c r="I58" s="513" t="s">
        <v>588</v>
      </c>
      <c r="J58" s="515"/>
      <c r="L58" s="423">
        <v>9700</v>
      </c>
      <c r="M58" s="438">
        <v>0</v>
      </c>
      <c r="N58" s="423">
        <v>0</v>
      </c>
      <c r="O58" s="438">
        <v>0</v>
      </c>
      <c r="P58" s="438">
        <v>0</v>
      </c>
      <c r="Q58" s="423">
        <v>0</v>
      </c>
      <c r="R58" s="423">
        <v>0</v>
      </c>
      <c r="S58" s="423">
        <v>0</v>
      </c>
      <c r="T58" s="423">
        <v>0</v>
      </c>
      <c r="U58" s="423">
        <v>0</v>
      </c>
      <c r="V58" s="423">
        <v>0</v>
      </c>
      <c r="W58" s="423">
        <v>0</v>
      </c>
      <c r="X58" s="423">
        <v>0</v>
      </c>
      <c r="Y58" s="423">
        <v>0</v>
      </c>
      <c r="Z58" s="423">
        <v>0</v>
      </c>
      <c r="AA58" s="423">
        <v>9700</v>
      </c>
    </row>
    <row r="59" spans="1:27" ht="12.75">
      <c r="A59" s="504"/>
      <c r="B59" s="507"/>
      <c r="C59" s="487"/>
      <c r="D59" s="510"/>
      <c r="E59" s="422"/>
      <c r="F59" s="564" t="s">
        <v>426</v>
      </c>
      <c r="G59" s="514"/>
      <c r="H59" s="565"/>
      <c r="I59" s="513" t="s">
        <v>589</v>
      </c>
      <c r="J59" s="515"/>
      <c r="L59" s="423">
        <v>0</v>
      </c>
      <c r="M59" s="438">
        <v>0</v>
      </c>
      <c r="N59" s="423">
        <v>0</v>
      </c>
      <c r="O59" s="438">
        <v>0</v>
      </c>
      <c r="P59" s="438">
        <v>0</v>
      </c>
      <c r="Q59" s="423">
        <v>0</v>
      </c>
      <c r="R59" s="423">
        <v>84000</v>
      </c>
      <c r="S59" s="423">
        <v>0</v>
      </c>
      <c r="T59" s="423">
        <v>0</v>
      </c>
      <c r="U59" s="423">
        <v>0</v>
      </c>
      <c r="V59" s="423">
        <v>0</v>
      </c>
      <c r="W59" s="423">
        <v>0</v>
      </c>
      <c r="X59" s="423">
        <v>0</v>
      </c>
      <c r="Y59" s="423">
        <v>0</v>
      </c>
      <c r="Z59" s="423">
        <v>0</v>
      </c>
      <c r="AA59" s="423">
        <v>84000</v>
      </c>
    </row>
    <row r="60" spans="1:27" ht="12.75">
      <c r="A60" s="504"/>
      <c r="B60" s="507"/>
      <c r="C60" s="487"/>
      <c r="D60" s="510"/>
      <c r="E60" s="422"/>
      <c r="F60" s="564" t="s">
        <v>261</v>
      </c>
      <c r="G60" s="514"/>
      <c r="H60" s="565"/>
      <c r="I60" s="513" t="s">
        <v>590</v>
      </c>
      <c r="J60" s="515"/>
      <c r="L60" s="423">
        <v>11500</v>
      </c>
      <c r="M60" s="438">
        <v>2800</v>
      </c>
      <c r="N60" s="423">
        <v>0</v>
      </c>
      <c r="O60" s="438">
        <v>0</v>
      </c>
      <c r="P60" s="438">
        <v>0</v>
      </c>
      <c r="Q60" s="423">
        <v>0</v>
      </c>
      <c r="R60" s="423">
        <v>1400</v>
      </c>
      <c r="S60" s="423">
        <v>0</v>
      </c>
      <c r="T60" s="423">
        <v>0</v>
      </c>
      <c r="U60" s="423">
        <v>0</v>
      </c>
      <c r="V60" s="423">
        <v>0</v>
      </c>
      <c r="W60" s="423">
        <v>0</v>
      </c>
      <c r="X60" s="423">
        <v>0</v>
      </c>
      <c r="Y60" s="423">
        <v>0</v>
      </c>
      <c r="Z60" s="423">
        <v>0</v>
      </c>
      <c r="AA60" s="423">
        <v>15700</v>
      </c>
    </row>
    <row r="61" spans="1:27" ht="12.75">
      <c r="A61" s="504"/>
      <c r="B61" s="507"/>
      <c r="C61" s="487"/>
      <c r="D61" s="510"/>
      <c r="E61" s="422"/>
      <c r="F61" s="564" t="s">
        <v>591</v>
      </c>
      <c r="G61" s="514"/>
      <c r="H61" s="565"/>
      <c r="I61" s="513" t="s">
        <v>592</v>
      </c>
      <c r="J61" s="515"/>
      <c r="L61" s="423">
        <v>0</v>
      </c>
      <c r="M61" s="438">
        <v>0</v>
      </c>
      <c r="N61" s="423">
        <v>0</v>
      </c>
      <c r="O61" s="438">
        <v>400000</v>
      </c>
      <c r="P61" s="438">
        <v>0</v>
      </c>
      <c r="Q61" s="423">
        <v>0</v>
      </c>
      <c r="R61" s="423">
        <v>0</v>
      </c>
      <c r="S61" s="423">
        <v>0</v>
      </c>
      <c r="T61" s="423">
        <v>0</v>
      </c>
      <c r="U61" s="423">
        <v>0</v>
      </c>
      <c r="V61" s="423">
        <v>0</v>
      </c>
      <c r="W61" s="423">
        <v>0</v>
      </c>
      <c r="X61" s="423">
        <v>0</v>
      </c>
      <c r="Y61" s="423">
        <v>0</v>
      </c>
      <c r="Z61" s="423">
        <v>0</v>
      </c>
      <c r="AA61" s="423">
        <v>400000</v>
      </c>
    </row>
    <row r="62" spans="1:27" ht="12.75">
      <c r="A62" s="505"/>
      <c r="B62" s="508"/>
      <c r="C62" s="511"/>
      <c r="D62" s="512"/>
      <c r="E62" s="517" t="s">
        <v>234</v>
      </c>
      <c r="F62" s="514"/>
      <c r="G62" s="514"/>
      <c r="H62" s="514"/>
      <c r="I62" s="514"/>
      <c r="J62" s="515"/>
      <c r="L62" s="424">
        <v>21200</v>
      </c>
      <c r="M62" s="439">
        <v>2800</v>
      </c>
      <c r="N62" s="424">
        <v>0</v>
      </c>
      <c r="O62" s="439">
        <v>400000</v>
      </c>
      <c r="P62" s="439">
        <v>0</v>
      </c>
      <c r="Q62" s="424">
        <v>0</v>
      </c>
      <c r="R62" s="424">
        <v>85400</v>
      </c>
      <c r="S62" s="424">
        <v>0</v>
      </c>
      <c r="T62" s="424">
        <v>0</v>
      </c>
      <c r="U62" s="424">
        <v>0</v>
      </c>
      <c r="V62" s="424">
        <v>0</v>
      </c>
      <c r="W62" s="424">
        <v>0</v>
      </c>
      <c r="X62" s="424">
        <v>0</v>
      </c>
      <c r="Y62" s="424">
        <v>0</v>
      </c>
      <c r="Z62" s="424">
        <v>0</v>
      </c>
      <c r="AA62" s="424">
        <v>509400</v>
      </c>
    </row>
    <row r="63" spans="1:27" ht="12.75" customHeight="1">
      <c r="A63" s="503"/>
      <c r="B63" s="506" t="s">
        <v>26</v>
      </c>
      <c r="C63" s="509" t="s">
        <v>507</v>
      </c>
      <c r="D63" s="489"/>
      <c r="E63" s="422"/>
      <c r="F63" s="564" t="s">
        <v>504</v>
      </c>
      <c r="G63" s="514"/>
      <c r="H63" s="565"/>
      <c r="I63" s="513" t="s">
        <v>503</v>
      </c>
      <c r="J63" s="515"/>
      <c r="L63" s="423">
        <v>0</v>
      </c>
      <c r="M63" s="438">
        <v>0</v>
      </c>
      <c r="N63" s="423">
        <v>0</v>
      </c>
      <c r="O63" s="438">
        <v>0</v>
      </c>
      <c r="P63" s="438">
        <v>2330000</v>
      </c>
      <c r="Q63" s="423">
        <v>0</v>
      </c>
      <c r="R63" s="423">
        <v>0</v>
      </c>
      <c r="S63" s="423">
        <v>0</v>
      </c>
      <c r="T63" s="423">
        <v>0</v>
      </c>
      <c r="U63" s="423">
        <v>0</v>
      </c>
      <c r="V63" s="423">
        <v>15000</v>
      </c>
      <c r="W63" s="423">
        <v>0</v>
      </c>
      <c r="X63" s="423">
        <v>0</v>
      </c>
      <c r="Y63" s="423">
        <v>0</v>
      </c>
      <c r="Z63" s="423">
        <v>0</v>
      </c>
      <c r="AA63" s="423">
        <v>2345000</v>
      </c>
    </row>
    <row r="64" spans="1:27" ht="12.75">
      <c r="A64" s="504"/>
      <c r="B64" s="507"/>
      <c r="C64" s="487"/>
      <c r="D64" s="510"/>
      <c r="E64" s="422"/>
      <c r="F64" s="564" t="s">
        <v>593</v>
      </c>
      <c r="G64" s="514"/>
      <c r="H64" s="565"/>
      <c r="I64" s="513" t="s">
        <v>594</v>
      </c>
      <c r="J64" s="515"/>
      <c r="L64" s="423">
        <v>0</v>
      </c>
      <c r="M64" s="438">
        <v>0</v>
      </c>
      <c r="N64" s="423">
        <v>0</v>
      </c>
      <c r="O64" s="438">
        <v>0</v>
      </c>
      <c r="P64" s="438">
        <v>0</v>
      </c>
      <c r="Q64" s="423">
        <v>200000</v>
      </c>
      <c r="R64" s="423">
        <v>0</v>
      </c>
      <c r="S64" s="423">
        <v>0</v>
      </c>
      <c r="T64" s="423">
        <v>0</v>
      </c>
      <c r="U64" s="423">
        <v>0</v>
      </c>
      <c r="V64" s="423">
        <v>0</v>
      </c>
      <c r="W64" s="423">
        <v>0</v>
      </c>
      <c r="X64" s="423">
        <v>0</v>
      </c>
      <c r="Y64" s="423">
        <v>0</v>
      </c>
      <c r="Z64" s="423">
        <v>0</v>
      </c>
      <c r="AA64" s="423">
        <v>200000</v>
      </c>
    </row>
    <row r="65" spans="1:27" ht="12.75" customHeight="1">
      <c r="A65" s="505"/>
      <c r="B65" s="508"/>
      <c r="C65" s="511"/>
      <c r="D65" s="512"/>
      <c r="E65" s="517" t="s">
        <v>234</v>
      </c>
      <c r="F65" s="514"/>
      <c r="G65" s="514"/>
      <c r="H65" s="514"/>
      <c r="I65" s="514"/>
      <c r="J65" s="515"/>
      <c r="L65" s="424">
        <v>0</v>
      </c>
      <c r="M65" s="439">
        <v>0</v>
      </c>
      <c r="N65" s="424">
        <v>0</v>
      </c>
      <c r="O65" s="439">
        <v>0</v>
      </c>
      <c r="P65" s="439">
        <v>2330000</v>
      </c>
      <c r="Q65" s="424">
        <v>200000</v>
      </c>
      <c r="R65" s="424">
        <v>0</v>
      </c>
      <c r="S65" s="424">
        <v>0</v>
      </c>
      <c r="T65" s="424">
        <v>0</v>
      </c>
      <c r="U65" s="424">
        <v>0</v>
      </c>
      <c r="V65" s="424">
        <v>15000</v>
      </c>
      <c r="W65" s="424">
        <v>0</v>
      </c>
      <c r="X65" s="424">
        <v>0</v>
      </c>
      <c r="Y65" s="424">
        <v>0</v>
      </c>
      <c r="Z65" s="424">
        <v>0</v>
      </c>
      <c r="AA65" s="424">
        <v>2545000</v>
      </c>
    </row>
    <row r="66" spans="1:27" ht="12.75">
      <c r="A66" s="503"/>
      <c r="B66" s="506" t="s">
        <v>28</v>
      </c>
      <c r="C66" s="509" t="s">
        <v>489</v>
      </c>
      <c r="D66" s="489"/>
      <c r="E66" s="422"/>
      <c r="F66" s="564" t="s">
        <v>595</v>
      </c>
      <c r="G66" s="514"/>
      <c r="H66" s="565"/>
      <c r="I66" s="513" t="s">
        <v>596</v>
      </c>
      <c r="J66" s="515"/>
      <c r="L66" s="423">
        <v>0</v>
      </c>
      <c r="M66" s="438">
        <v>0</v>
      </c>
      <c r="N66" s="423">
        <v>0</v>
      </c>
      <c r="O66" s="438">
        <v>0</v>
      </c>
      <c r="P66" s="438">
        <v>0</v>
      </c>
      <c r="Q66" s="423">
        <v>0</v>
      </c>
      <c r="R66" s="423">
        <v>0</v>
      </c>
      <c r="S66" s="423">
        <v>0</v>
      </c>
      <c r="T66" s="423">
        <v>0</v>
      </c>
      <c r="U66" s="423">
        <v>0</v>
      </c>
      <c r="V66" s="423">
        <v>0</v>
      </c>
      <c r="W66" s="423">
        <v>2939000</v>
      </c>
      <c r="X66" s="423">
        <v>0</v>
      </c>
      <c r="Y66" s="423">
        <v>0</v>
      </c>
      <c r="Z66" s="423">
        <v>0</v>
      </c>
      <c r="AA66" s="423">
        <v>2939000</v>
      </c>
    </row>
    <row r="67" spans="1:27" ht="12.75">
      <c r="A67" s="504"/>
      <c r="B67" s="507"/>
      <c r="C67" s="487"/>
      <c r="D67" s="510"/>
      <c r="E67" s="422"/>
      <c r="F67" s="564" t="s">
        <v>597</v>
      </c>
      <c r="G67" s="514"/>
      <c r="H67" s="565"/>
      <c r="I67" s="513" t="s">
        <v>598</v>
      </c>
      <c r="J67" s="515"/>
      <c r="L67" s="423">
        <v>0</v>
      </c>
      <c r="M67" s="438">
        <v>0</v>
      </c>
      <c r="N67" s="423">
        <v>0</v>
      </c>
      <c r="O67" s="438">
        <v>0</v>
      </c>
      <c r="P67" s="438">
        <v>0</v>
      </c>
      <c r="Q67" s="423">
        <v>0</v>
      </c>
      <c r="R67" s="423">
        <v>0</v>
      </c>
      <c r="S67" s="423">
        <v>0</v>
      </c>
      <c r="T67" s="423">
        <v>0</v>
      </c>
      <c r="U67" s="423">
        <v>0</v>
      </c>
      <c r="V67" s="423">
        <v>0</v>
      </c>
      <c r="W67" s="423">
        <v>50000</v>
      </c>
      <c r="X67" s="423">
        <v>0</v>
      </c>
      <c r="Y67" s="423">
        <v>100000</v>
      </c>
      <c r="Z67" s="423">
        <v>0</v>
      </c>
      <c r="AA67" s="423">
        <v>150000</v>
      </c>
    </row>
    <row r="68" spans="1:27" ht="12.75">
      <c r="A68" s="505"/>
      <c r="B68" s="508"/>
      <c r="C68" s="511"/>
      <c r="D68" s="512"/>
      <c r="E68" s="517" t="s">
        <v>234</v>
      </c>
      <c r="F68" s="514"/>
      <c r="G68" s="514"/>
      <c r="H68" s="514"/>
      <c r="I68" s="514"/>
      <c r="J68" s="515"/>
      <c r="L68" s="424">
        <v>0</v>
      </c>
      <c r="M68" s="439">
        <v>0</v>
      </c>
      <c r="N68" s="424">
        <v>0</v>
      </c>
      <c r="O68" s="439">
        <v>0</v>
      </c>
      <c r="P68" s="439">
        <v>0</v>
      </c>
      <c r="Q68" s="424">
        <v>0</v>
      </c>
      <c r="R68" s="424">
        <v>0</v>
      </c>
      <c r="S68" s="424">
        <v>0</v>
      </c>
      <c r="T68" s="424">
        <v>0</v>
      </c>
      <c r="U68" s="424">
        <v>0</v>
      </c>
      <c r="V68" s="424">
        <v>0</v>
      </c>
      <c r="W68" s="424">
        <v>2989000</v>
      </c>
      <c r="X68" s="424">
        <v>0</v>
      </c>
      <c r="Y68" s="424">
        <v>100000</v>
      </c>
      <c r="Z68" s="424">
        <v>0</v>
      </c>
      <c r="AA68" s="424">
        <v>3089000</v>
      </c>
    </row>
    <row r="69" spans="1:27" ht="12.75">
      <c r="A69" s="503"/>
      <c r="B69" s="506" t="s">
        <v>21</v>
      </c>
      <c r="C69" s="509" t="s">
        <v>563</v>
      </c>
      <c r="D69" s="489"/>
      <c r="E69" s="422"/>
      <c r="F69" s="564" t="s">
        <v>231</v>
      </c>
      <c r="G69" s="514"/>
      <c r="H69" s="565"/>
      <c r="I69" s="513" t="s">
        <v>562</v>
      </c>
      <c r="J69" s="515"/>
      <c r="L69" s="423">
        <v>0</v>
      </c>
      <c r="M69" s="438">
        <v>0</v>
      </c>
      <c r="N69" s="423">
        <v>0</v>
      </c>
      <c r="O69" s="438">
        <v>0</v>
      </c>
      <c r="P69" s="438">
        <v>0</v>
      </c>
      <c r="Q69" s="423">
        <v>0</v>
      </c>
      <c r="R69" s="423">
        <v>0</v>
      </c>
      <c r="S69" s="423">
        <v>0</v>
      </c>
      <c r="T69" s="423">
        <v>0</v>
      </c>
      <c r="U69" s="423">
        <v>0</v>
      </c>
      <c r="V69" s="423">
        <v>0</v>
      </c>
      <c r="W69" s="423">
        <v>0</v>
      </c>
      <c r="X69" s="423">
        <v>0</v>
      </c>
      <c r="Y69" s="423">
        <v>0</v>
      </c>
      <c r="Z69" s="423">
        <v>135732</v>
      </c>
      <c r="AA69" s="423">
        <v>135732</v>
      </c>
    </row>
    <row r="70" spans="1:27" ht="12.75">
      <c r="A70" s="504"/>
      <c r="B70" s="507"/>
      <c r="C70" s="487"/>
      <c r="D70" s="510"/>
      <c r="E70" s="422"/>
      <c r="F70" s="564" t="s">
        <v>599</v>
      </c>
      <c r="G70" s="514"/>
      <c r="H70" s="565"/>
      <c r="I70" s="513" t="s">
        <v>600</v>
      </c>
      <c r="J70" s="515"/>
      <c r="L70" s="423">
        <v>0</v>
      </c>
      <c r="M70" s="438">
        <v>0</v>
      </c>
      <c r="N70" s="423">
        <v>0</v>
      </c>
      <c r="O70" s="438">
        <v>0</v>
      </c>
      <c r="P70" s="438">
        <v>0</v>
      </c>
      <c r="Q70" s="423">
        <v>0</v>
      </c>
      <c r="R70" s="423">
        <v>0</v>
      </c>
      <c r="S70" s="423">
        <v>0</v>
      </c>
      <c r="T70" s="423">
        <v>0</v>
      </c>
      <c r="U70" s="423">
        <v>0</v>
      </c>
      <c r="V70" s="423">
        <v>0</v>
      </c>
      <c r="W70" s="423">
        <v>0</v>
      </c>
      <c r="X70" s="423">
        <v>0</v>
      </c>
      <c r="Y70" s="423">
        <v>0</v>
      </c>
      <c r="Z70" s="423">
        <v>10000</v>
      </c>
      <c r="AA70" s="423">
        <v>10000</v>
      </c>
    </row>
    <row r="71" spans="1:27" ht="12.75">
      <c r="A71" s="504"/>
      <c r="B71" s="507"/>
      <c r="C71" s="487"/>
      <c r="D71" s="510"/>
      <c r="E71" s="422"/>
      <c r="F71" s="564" t="s">
        <v>561</v>
      </c>
      <c r="G71" s="514"/>
      <c r="H71" s="565"/>
      <c r="I71" s="513" t="s">
        <v>560</v>
      </c>
      <c r="J71" s="515"/>
      <c r="L71" s="423">
        <v>0</v>
      </c>
      <c r="M71" s="438">
        <v>0</v>
      </c>
      <c r="N71" s="423">
        <v>0</v>
      </c>
      <c r="O71" s="438">
        <v>0</v>
      </c>
      <c r="P71" s="438">
        <v>0</v>
      </c>
      <c r="Q71" s="423">
        <v>0</v>
      </c>
      <c r="R71" s="423">
        <v>0</v>
      </c>
      <c r="S71" s="423">
        <v>0</v>
      </c>
      <c r="T71" s="423">
        <v>0</v>
      </c>
      <c r="U71" s="423">
        <v>0</v>
      </c>
      <c r="V71" s="423">
        <v>0</v>
      </c>
      <c r="W71" s="423">
        <v>0</v>
      </c>
      <c r="X71" s="423">
        <v>0</v>
      </c>
      <c r="Y71" s="423">
        <v>0</v>
      </c>
      <c r="Z71" s="423">
        <v>7269300</v>
      </c>
      <c r="AA71" s="423">
        <v>7269300</v>
      </c>
    </row>
    <row r="72" spans="1:27" ht="12.75">
      <c r="A72" s="504"/>
      <c r="B72" s="507"/>
      <c r="C72" s="487"/>
      <c r="D72" s="510"/>
      <c r="E72" s="422"/>
      <c r="F72" s="564" t="s">
        <v>232</v>
      </c>
      <c r="G72" s="514"/>
      <c r="H72" s="565"/>
      <c r="I72" s="513" t="s">
        <v>559</v>
      </c>
      <c r="J72" s="515"/>
      <c r="L72" s="423">
        <v>0</v>
      </c>
      <c r="M72" s="438">
        <v>0</v>
      </c>
      <c r="N72" s="423">
        <v>0</v>
      </c>
      <c r="O72" s="438">
        <v>0</v>
      </c>
      <c r="P72" s="438">
        <v>0</v>
      </c>
      <c r="Q72" s="423">
        <v>0</v>
      </c>
      <c r="R72" s="423">
        <v>0</v>
      </c>
      <c r="S72" s="423">
        <v>0</v>
      </c>
      <c r="T72" s="423">
        <v>0</v>
      </c>
      <c r="U72" s="423">
        <v>0</v>
      </c>
      <c r="V72" s="423">
        <v>0</v>
      </c>
      <c r="W72" s="423">
        <v>0</v>
      </c>
      <c r="X72" s="423">
        <v>0</v>
      </c>
      <c r="Y72" s="423">
        <v>0</v>
      </c>
      <c r="Z72" s="423">
        <v>2092800</v>
      </c>
      <c r="AA72" s="423">
        <v>2092800</v>
      </c>
    </row>
    <row r="73" spans="1:27" ht="12.75">
      <c r="A73" s="504"/>
      <c r="B73" s="507"/>
      <c r="C73" s="487"/>
      <c r="D73" s="510"/>
      <c r="E73" s="422"/>
      <c r="F73" s="564" t="s">
        <v>233</v>
      </c>
      <c r="G73" s="514"/>
      <c r="H73" s="565"/>
      <c r="I73" s="513" t="s">
        <v>558</v>
      </c>
      <c r="J73" s="515"/>
      <c r="L73" s="423">
        <v>0</v>
      </c>
      <c r="M73" s="438">
        <v>0</v>
      </c>
      <c r="N73" s="423">
        <v>0</v>
      </c>
      <c r="O73" s="438">
        <v>0</v>
      </c>
      <c r="P73" s="438">
        <v>0</v>
      </c>
      <c r="Q73" s="423">
        <v>0</v>
      </c>
      <c r="R73" s="423">
        <v>0</v>
      </c>
      <c r="S73" s="423">
        <v>0</v>
      </c>
      <c r="T73" s="423">
        <v>0</v>
      </c>
      <c r="U73" s="423">
        <v>0</v>
      </c>
      <c r="V73" s="423">
        <v>0</v>
      </c>
      <c r="W73" s="423">
        <v>0</v>
      </c>
      <c r="X73" s="423">
        <v>0</v>
      </c>
      <c r="Y73" s="423">
        <v>0</v>
      </c>
      <c r="Z73" s="423">
        <v>72000</v>
      </c>
      <c r="AA73" s="423">
        <v>72000</v>
      </c>
    </row>
    <row r="74" spans="1:27" ht="12.75">
      <c r="A74" s="504"/>
      <c r="B74" s="507"/>
      <c r="C74" s="487"/>
      <c r="D74" s="510"/>
      <c r="E74" s="422"/>
      <c r="F74" s="564" t="s">
        <v>557</v>
      </c>
      <c r="G74" s="514"/>
      <c r="H74" s="565"/>
      <c r="I74" s="513" t="s">
        <v>556</v>
      </c>
      <c r="J74" s="515"/>
      <c r="L74" s="423">
        <v>0</v>
      </c>
      <c r="M74" s="438">
        <v>0</v>
      </c>
      <c r="N74" s="423">
        <v>0</v>
      </c>
      <c r="O74" s="438">
        <v>0</v>
      </c>
      <c r="P74" s="438">
        <v>0</v>
      </c>
      <c r="Q74" s="423">
        <v>0</v>
      </c>
      <c r="R74" s="423">
        <v>0</v>
      </c>
      <c r="S74" s="423">
        <v>0</v>
      </c>
      <c r="T74" s="423">
        <v>0</v>
      </c>
      <c r="U74" s="423">
        <v>0</v>
      </c>
      <c r="V74" s="423">
        <v>0</v>
      </c>
      <c r="W74" s="423">
        <v>0</v>
      </c>
      <c r="X74" s="423">
        <v>0</v>
      </c>
      <c r="Y74" s="423">
        <v>0</v>
      </c>
      <c r="Z74" s="423">
        <v>310641</v>
      </c>
      <c r="AA74" s="423">
        <v>310641</v>
      </c>
    </row>
    <row r="75" spans="1:27" ht="12.75">
      <c r="A75" s="504"/>
      <c r="B75" s="507"/>
      <c r="C75" s="487"/>
      <c r="D75" s="510"/>
      <c r="E75" s="422"/>
      <c r="F75" s="564" t="s">
        <v>601</v>
      </c>
      <c r="G75" s="514"/>
      <c r="H75" s="565"/>
      <c r="I75" s="513" t="s">
        <v>602</v>
      </c>
      <c r="J75" s="515"/>
      <c r="L75" s="423">
        <v>0</v>
      </c>
      <c r="M75" s="438">
        <v>0</v>
      </c>
      <c r="N75" s="423">
        <v>0</v>
      </c>
      <c r="O75" s="438">
        <v>0</v>
      </c>
      <c r="P75" s="438">
        <v>0</v>
      </c>
      <c r="Q75" s="423">
        <v>0</v>
      </c>
      <c r="R75" s="423">
        <v>0</v>
      </c>
      <c r="S75" s="423">
        <v>0</v>
      </c>
      <c r="T75" s="423">
        <v>0</v>
      </c>
      <c r="U75" s="423">
        <v>0</v>
      </c>
      <c r="V75" s="423">
        <v>0</v>
      </c>
      <c r="W75" s="423">
        <v>0</v>
      </c>
      <c r="X75" s="423">
        <v>0</v>
      </c>
      <c r="Y75" s="423">
        <v>0</v>
      </c>
      <c r="Z75" s="423">
        <v>181210</v>
      </c>
      <c r="AA75" s="423">
        <v>181210</v>
      </c>
    </row>
    <row r="76" spans="1:27" ht="12.75">
      <c r="A76" s="504"/>
      <c r="B76" s="507"/>
      <c r="C76" s="487"/>
      <c r="D76" s="510"/>
      <c r="E76" s="422"/>
      <c r="F76" s="564" t="s">
        <v>603</v>
      </c>
      <c r="G76" s="514"/>
      <c r="H76" s="565"/>
      <c r="I76" s="513" t="s">
        <v>604</v>
      </c>
      <c r="J76" s="515"/>
      <c r="L76" s="423">
        <v>0</v>
      </c>
      <c r="M76" s="438">
        <v>0</v>
      </c>
      <c r="N76" s="423">
        <v>0</v>
      </c>
      <c r="O76" s="438">
        <v>0</v>
      </c>
      <c r="P76" s="438">
        <v>0</v>
      </c>
      <c r="Q76" s="423">
        <v>0</v>
      </c>
      <c r="R76" s="423">
        <v>0</v>
      </c>
      <c r="S76" s="423">
        <v>0</v>
      </c>
      <c r="T76" s="423">
        <v>0</v>
      </c>
      <c r="U76" s="423">
        <v>0</v>
      </c>
      <c r="V76" s="423">
        <v>0</v>
      </c>
      <c r="W76" s="423">
        <v>0</v>
      </c>
      <c r="X76" s="423">
        <v>0</v>
      </c>
      <c r="Y76" s="423">
        <v>0</v>
      </c>
      <c r="Z76" s="423">
        <v>5000</v>
      </c>
      <c r="AA76" s="423">
        <v>5000</v>
      </c>
    </row>
    <row r="77" spans="1:27" ht="12.75">
      <c r="A77" s="504"/>
      <c r="B77" s="507"/>
      <c r="C77" s="487"/>
      <c r="D77" s="510"/>
      <c r="E77" s="422"/>
      <c r="F77" s="564" t="s">
        <v>605</v>
      </c>
      <c r="G77" s="514"/>
      <c r="H77" s="565"/>
      <c r="I77" s="513" t="s">
        <v>606</v>
      </c>
      <c r="J77" s="515"/>
      <c r="L77" s="423">
        <v>0</v>
      </c>
      <c r="M77" s="438">
        <v>0</v>
      </c>
      <c r="N77" s="423">
        <v>0</v>
      </c>
      <c r="O77" s="438">
        <v>0</v>
      </c>
      <c r="P77" s="438">
        <v>0</v>
      </c>
      <c r="Q77" s="423">
        <v>0</v>
      </c>
      <c r="R77" s="423">
        <v>0</v>
      </c>
      <c r="S77" s="423">
        <v>0</v>
      </c>
      <c r="T77" s="423">
        <v>0</v>
      </c>
      <c r="U77" s="423">
        <v>0</v>
      </c>
      <c r="V77" s="423">
        <v>0</v>
      </c>
      <c r="W77" s="423">
        <v>0</v>
      </c>
      <c r="X77" s="423">
        <v>0</v>
      </c>
      <c r="Y77" s="423">
        <v>0</v>
      </c>
      <c r="Z77" s="423">
        <v>400000</v>
      </c>
      <c r="AA77" s="423">
        <v>400000</v>
      </c>
    </row>
    <row r="78" spans="1:27" ht="12.75">
      <c r="A78" s="505"/>
      <c r="B78" s="508"/>
      <c r="C78" s="511"/>
      <c r="D78" s="512"/>
      <c r="E78" s="517" t="s">
        <v>234</v>
      </c>
      <c r="F78" s="514"/>
      <c r="G78" s="514"/>
      <c r="H78" s="514"/>
      <c r="I78" s="514"/>
      <c r="J78" s="515"/>
      <c r="L78" s="424">
        <v>0</v>
      </c>
      <c r="M78" s="439">
        <v>0</v>
      </c>
      <c r="N78" s="424">
        <v>0</v>
      </c>
      <c r="O78" s="439">
        <v>0</v>
      </c>
      <c r="P78" s="439">
        <v>0</v>
      </c>
      <c r="Q78" s="424">
        <v>0</v>
      </c>
      <c r="R78" s="424">
        <v>0</v>
      </c>
      <c r="S78" s="424">
        <v>0</v>
      </c>
      <c r="T78" s="424">
        <v>0</v>
      </c>
      <c r="U78" s="424">
        <v>0</v>
      </c>
      <c r="V78" s="424">
        <v>0</v>
      </c>
      <c r="W78" s="424">
        <v>0</v>
      </c>
      <c r="X78" s="424">
        <v>0</v>
      </c>
      <c r="Y78" s="424">
        <v>0</v>
      </c>
      <c r="Z78" s="424">
        <v>10476683</v>
      </c>
      <c r="AA78" s="424">
        <v>10476683</v>
      </c>
    </row>
    <row r="79" spans="1:27" ht="12.75" customHeight="1">
      <c r="A79" s="566" t="s">
        <v>263</v>
      </c>
      <c r="B79" s="514"/>
      <c r="C79" s="514"/>
      <c r="D79" s="514"/>
      <c r="E79" s="514"/>
      <c r="F79" s="514"/>
      <c r="G79" s="514"/>
      <c r="H79" s="514"/>
      <c r="I79" s="514"/>
      <c r="J79" s="515"/>
      <c r="L79" s="425">
        <v>8048015.33</v>
      </c>
      <c r="M79" s="437">
        <v>2863454.4</v>
      </c>
      <c r="N79" s="425">
        <v>123200</v>
      </c>
      <c r="O79" s="437">
        <v>900000</v>
      </c>
      <c r="P79" s="437">
        <v>6347878.35</v>
      </c>
      <c r="Q79" s="425">
        <v>285000</v>
      </c>
      <c r="R79" s="425">
        <v>2514273.7</v>
      </c>
      <c r="S79" s="425">
        <v>292096.95</v>
      </c>
      <c r="T79" s="425">
        <v>163500</v>
      </c>
      <c r="U79" s="425">
        <v>365000</v>
      </c>
      <c r="V79" s="425">
        <v>115000</v>
      </c>
      <c r="W79" s="425">
        <v>3289000</v>
      </c>
      <c r="X79" s="425">
        <v>30000</v>
      </c>
      <c r="Y79" s="425">
        <v>790784.84</v>
      </c>
      <c r="Z79" s="425">
        <v>10476683</v>
      </c>
      <c r="AA79" s="425">
        <v>36603886.57</v>
      </c>
    </row>
    <row r="80" ht="409.5" customHeight="1" hidden="1"/>
  </sheetData>
  <sheetProtection/>
  <mergeCells count="188">
    <mergeCell ref="A3:AA3"/>
    <mergeCell ref="A79:J79"/>
    <mergeCell ref="F77:H77"/>
    <mergeCell ref="I77:J77"/>
    <mergeCell ref="E78:J78"/>
    <mergeCell ref="F75:H75"/>
    <mergeCell ref="I75:J75"/>
    <mergeCell ref="F76:H76"/>
    <mergeCell ref="I76:J76"/>
    <mergeCell ref="F73:H73"/>
    <mergeCell ref="I73:J73"/>
    <mergeCell ref="F74:H74"/>
    <mergeCell ref="I74:J74"/>
    <mergeCell ref="F71:H71"/>
    <mergeCell ref="I71:J71"/>
    <mergeCell ref="F72:H72"/>
    <mergeCell ref="I72:J72"/>
    <mergeCell ref="F70:H70"/>
    <mergeCell ref="I70:J70"/>
    <mergeCell ref="E68:J68"/>
    <mergeCell ref="A69:A78"/>
    <mergeCell ref="B69:B78"/>
    <mergeCell ref="C69:D78"/>
    <mergeCell ref="F69:H69"/>
    <mergeCell ref="I69:J69"/>
    <mergeCell ref="F67:H67"/>
    <mergeCell ref="I67:J67"/>
    <mergeCell ref="E65:J65"/>
    <mergeCell ref="A66:A68"/>
    <mergeCell ref="B66:B68"/>
    <mergeCell ref="C66:D68"/>
    <mergeCell ref="F66:H66"/>
    <mergeCell ref="I66:J66"/>
    <mergeCell ref="F64:H64"/>
    <mergeCell ref="I64:J64"/>
    <mergeCell ref="E62:J62"/>
    <mergeCell ref="A63:A65"/>
    <mergeCell ref="B63:B65"/>
    <mergeCell ref="C63:D65"/>
    <mergeCell ref="F63:H63"/>
    <mergeCell ref="I63:J63"/>
    <mergeCell ref="F60:H60"/>
    <mergeCell ref="I60:J60"/>
    <mergeCell ref="F61:H61"/>
    <mergeCell ref="I61:J61"/>
    <mergeCell ref="F59:H59"/>
    <mergeCell ref="I59:J59"/>
    <mergeCell ref="A58:A62"/>
    <mergeCell ref="B58:B62"/>
    <mergeCell ref="C58:D62"/>
    <mergeCell ref="F58:H58"/>
    <mergeCell ref="I58:J58"/>
    <mergeCell ref="F56:H56"/>
    <mergeCell ref="I56:J56"/>
    <mergeCell ref="F54:H54"/>
    <mergeCell ref="I54:J54"/>
    <mergeCell ref="A53:A57"/>
    <mergeCell ref="B53:B57"/>
    <mergeCell ref="C53:D57"/>
    <mergeCell ref="F53:H53"/>
    <mergeCell ref="I53:J53"/>
    <mergeCell ref="F55:H55"/>
    <mergeCell ref="I55:J55"/>
    <mergeCell ref="E57:J57"/>
    <mergeCell ref="F51:H51"/>
    <mergeCell ref="I51:J51"/>
    <mergeCell ref="E52:J52"/>
    <mergeCell ref="F49:H49"/>
    <mergeCell ref="I49:J49"/>
    <mergeCell ref="F50:H50"/>
    <mergeCell ref="I50:J50"/>
    <mergeCell ref="F47:H47"/>
    <mergeCell ref="I47:J47"/>
    <mergeCell ref="F48:H48"/>
    <mergeCell ref="I48:J48"/>
    <mergeCell ref="F45:H45"/>
    <mergeCell ref="I45:J45"/>
    <mergeCell ref="F46:H46"/>
    <mergeCell ref="I46:J46"/>
    <mergeCell ref="F43:H43"/>
    <mergeCell ref="I43:J43"/>
    <mergeCell ref="F44:H44"/>
    <mergeCell ref="I44:J44"/>
    <mergeCell ref="F41:H41"/>
    <mergeCell ref="I41:J41"/>
    <mergeCell ref="F42:H42"/>
    <mergeCell ref="I42:J42"/>
    <mergeCell ref="F40:H40"/>
    <mergeCell ref="I40:J40"/>
    <mergeCell ref="A39:A52"/>
    <mergeCell ref="B39:B52"/>
    <mergeCell ref="C39:D52"/>
    <mergeCell ref="F39:H39"/>
    <mergeCell ref="I39:J39"/>
    <mergeCell ref="F37:H37"/>
    <mergeCell ref="I37:J37"/>
    <mergeCell ref="F35:H35"/>
    <mergeCell ref="I35:J35"/>
    <mergeCell ref="A34:A38"/>
    <mergeCell ref="B34:B38"/>
    <mergeCell ref="C34:D38"/>
    <mergeCell ref="F34:H34"/>
    <mergeCell ref="I34:J34"/>
    <mergeCell ref="F36:H36"/>
    <mergeCell ref="I36:J36"/>
    <mergeCell ref="E38:J38"/>
    <mergeCell ref="F32:H32"/>
    <mergeCell ref="I32:J32"/>
    <mergeCell ref="E33:J33"/>
    <mergeCell ref="F30:H30"/>
    <mergeCell ref="I30:J30"/>
    <mergeCell ref="F31:H31"/>
    <mergeCell ref="I31:J31"/>
    <mergeCell ref="F29:H29"/>
    <mergeCell ref="I29:J29"/>
    <mergeCell ref="E27:J27"/>
    <mergeCell ref="A28:A33"/>
    <mergeCell ref="B28:B33"/>
    <mergeCell ref="C28:D33"/>
    <mergeCell ref="F28:H28"/>
    <mergeCell ref="I28:J28"/>
    <mergeCell ref="F25:H25"/>
    <mergeCell ref="I25:J25"/>
    <mergeCell ref="F26:H26"/>
    <mergeCell ref="I26:J26"/>
    <mergeCell ref="I23:J23"/>
    <mergeCell ref="F24:H24"/>
    <mergeCell ref="I24:J24"/>
    <mergeCell ref="F22:H22"/>
    <mergeCell ref="I22:J22"/>
    <mergeCell ref="F20:H20"/>
    <mergeCell ref="I20:J20"/>
    <mergeCell ref="A19:A27"/>
    <mergeCell ref="B19:B27"/>
    <mergeCell ref="C19:D27"/>
    <mergeCell ref="F19:H19"/>
    <mergeCell ref="I19:J19"/>
    <mergeCell ref="F21:H21"/>
    <mergeCell ref="I21:J21"/>
    <mergeCell ref="F23:H23"/>
    <mergeCell ref="F17:H17"/>
    <mergeCell ref="I17:J17"/>
    <mergeCell ref="E18:J18"/>
    <mergeCell ref="F15:H15"/>
    <mergeCell ref="I15:J15"/>
    <mergeCell ref="F16:H16"/>
    <mergeCell ref="I16:J16"/>
    <mergeCell ref="F14:H14"/>
    <mergeCell ref="I14:J14"/>
    <mergeCell ref="Z9:Z10"/>
    <mergeCell ref="A10:C11"/>
    <mergeCell ref="A13:A18"/>
    <mergeCell ref="B13:B18"/>
    <mergeCell ref="C13:D18"/>
    <mergeCell ref="F13:H13"/>
    <mergeCell ref="I13:J13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Y6:Y7"/>
    <mergeCell ref="Z6:Z7"/>
    <mergeCell ref="AA6:AA11"/>
    <mergeCell ref="L8:M8"/>
    <mergeCell ref="N8:O8"/>
    <mergeCell ref="R8:S8"/>
    <mergeCell ref="U8:V8"/>
    <mergeCell ref="L9:L10"/>
    <mergeCell ref="M9:M10"/>
    <mergeCell ref="Q6:Q7"/>
    <mergeCell ref="R6:S7"/>
    <mergeCell ref="T6:T7"/>
    <mergeCell ref="U6:V7"/>
    <mergeCell ref="W6:W7"/>
    <mergeCell ref="X6:X7"/>
    <mergeCell ref="L6:M7"/>
    <mergeCell ref="N6:O7"/>
    <mergeCell ref="P6:P7"/>
    <mergeCell ref="A1:AA1"/>
    <mergeCell ref="A2:AA2"/>
  </mergeCells>
  <printOptions/>
  <pageMargins left="0.3937007874015748" right="0.1968503937007874" top="0.1968503937007874" bottom="0.11811023622047245" header="0.31496062992125984" footer="0.31496062992125984"/>
  <pageSetup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0.13671875" style="404" customWidth="1"/>
    <col min="2" max="2" width="11.8515625" style="404" customWidth="1"/>
    <col min="3" max="3" width="2.57421875" style="404" customWidth="1"/>
    <col min="4" max="4" width="6.7109375" style="404" customWidth="1"/>
    <col min="5" max="5" width="8.7109375" style="404" customWidth="1"/>
    <col min="6" max="6" width="11.140625" style="404" customWidth="1"/>
    <col min="7" max="7" width="0.85546875" style="404" customWidth="1"/>
    <col min="8" max="8" width="12.28125" style="404" customWidth="1"/>
    <col min="9" max="9" width="0.2890625" style="404" customWidth="1"/>
    <col min="10" max="10" width="7.421875" style="404" customWidth="1"/>
    <col min="11" max="11" width="5.00390625" style="404" customWidth="1"/>
    <col min="12" max="12" width="10.421875" style="404" customWidth="1"/>
    <col min="13" max="13" width="13.00390625" style="404" customWidth="1"/>
    <col min="14" max="14" width="4.140625" style="404" customWidth="1"/>
    <col min="15" max="15" width="22.00390625" style="404" customWidth="1"/>
    <col min="16" max="16" width="13.7109375" style="404" customWidth="1"/>
    <col min="17" max="17" width="0" style="404" hidden="1" customWidth="1"/>
    <col min="18" max="16384" width="9.140625" style="404" customWidth="1"/>
  </cols>
  <sheetData>
    <row r="1" spans="1:17" ht="16.5" customHeight="1">
      <c r="A1" s="576" t="s">
        <v>607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93"/>
      <c r="O1" s="593"/>
      <c r="P1" s="593"/>
      <c r="Q1" s="593"/>
    </row>
    <row r="2" spans="1:17" s="597" customFormat="1" ht="16.5" customHeight="1">
      <c r="A2" s="594" t="s">
        <v>608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5"/>
      <c r="O2" s="595"/>
      <c r="P2" s="595"/>
      <c r="Q2" s="596"/>
    </row>
    <row r="3" spans="1:17" s="597" customFormat="1" ht="18" customHeight="1">
      <c r="A3" s="594" t="s">
        <v>609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5"/>
      <c r="O3" s="595"/>
      <c r="P3" s="595"/>
      <c r="Q3" s="596"/>
    </row>
    <row r="4" spans="1:17" s="597" customFormat="1" ht="18" customHeight="1">
      <c r="A4" s="594" t="s">
        <v>610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5"/>
      <c r="O4" s="595"/>
      <c r="P4" s="595"/>
      <c r="Q4" s="596"/>
    </row>
    <row r="5" ht="8.25" customHeight="1"/>
    <row r="6" spans="2:13" ht="12.75">
      <c r="B6" s="426"/>
      <c r="C6" s="427"/>
      <c r="D6" s="427"/>
      <c r="E6" s="427"/>
      <c r="F6" s="427"/>
      <c r="G6" s="427"/>
      <c r="H6" s="577" t="s">
        <v>611</v>
      </c>
      <c r="I6" s="428"/>
      <c r="J6" s="567" t="s">
        <v>185</v>
      </c>
      <c r="K6" s="578"/>
      <c r="L6" s="568"/>
      <c r="M6" s="567" t="s">
        <v>86</v>
      </c>
    </row>
    <row r="7" spans="2:13" ht="12.75">
      <c r="B7" s="582" t="s">
        <v>389</v>
      </c>
      <c r="C7" s="497"/>
      <c r="D7" s="409"/>
      <c r="E7" s="409"/>
      <c r="F7" s="409"/>
      <c r="G7" s="409"/>
      <c r="H7" s="497"/>
      <c r="I7" s="429"/>
      <c r="J7" s="571"/>
      <c r="K7" s="579"/>
      <c r="L7" s="572"/>
      <c r="M7" s="580"/>
    </row>
    <row r="8" spans="2:13" ht="12.75">
      <c r="B8" s="569"/>
      <c r="C8" s="497"/>
      <c r="D8" s="409"/>
      <c r="E8" s="409"/>
      <c r="F8" s="409"/>
      <c r="G8" s="409"/>
      <c r="H8" s="497"/>
      <c r="I8" s="429"/>
      <c r="J8" s="567" t="s">
        <v>205</v>
      </c>
      <c r="K8" s="568"/>
      <c r="L8" s="567" t="s">
        <v>206</v>
      </c>
      <c r="M8" s="580"/>
    </row>
    <row r="9" spans="2:13" ht="12.75">
      <c r="B9" s="569"/>
      <c r="C9" s="497"/>
      <c r="D9" s="409"/>
      <c r="E9" s="409"/>
      <c r="F9" s="409"/>
      <c r="G9" s="409"/>
      <c r="H9" s="409"/>
      <c r="I9" s="429"/>
      <c r="J9" s="569"/>
      <c r="K9" s="570"/>
      <c r="L9" s="580"/>
      <c r="M9" s="580"/>
    </row>
    <row r="10" spans="2:13" ht="12.75">
      <c r="B10" s="430"/>
      <c r="C10" s="431"/>
      <c r="D10" s="431"/>
      <c r="E10" s="431"/>
      <c r="F10" s="431"/>
      <c r="G10" s="431"/>
      <c r="H10" s="431"/>
      <c r="I10" s="432"/>
      <c r="J10" s="571"/>
      <c r="K10" s="572"/>
      <c r="L10" s="581"/>
      <c r="M10" s="581"/>
    </row>
    <row r="11" spans="2:13" ht="12.75">
      <c r="B11" s="583" t="s">
        <v>23</v>
      </c>
      <c r="C11" s="586" t="s">
        <v>527</v>
      </c>
      <c r="D11" s="568"/>
      <c r="E11" s="587" t="s">
        <v>521</v>
      </c>
      <c r="F11" s="575"/>
      <c r="G11" s="588" t="s">
        <v>520</v>
      </c>
      <c r="H11" s="574"/>
      <c r="I11" s="575"/>
      <c r="J11" s="589"/>
      <c r="K11" s="575"/>
      <c r="L11" s="433" t="s">
        <v>612</v>
      </c>
      <c r="M11" s="434" t="s">
        <v>612</v>
      </c>
    </row>
    <row r="12" spans="2:13" ht="12.75">
      <c r="B12" s="584"/>
      <c r="C12" s="487"/>
      <c r="D12" s="570"/>
      <c r="E12" s="587" t="s">
        <v>525</v>
      </c>
      <c r="F12" s="575"/>
      <c r="G12" s="588" t="s">
        <v>524</v>
      </c>
      <c r="H12" s="574"/>
      <c r="I12" s="575"/>
      <c r="J12" s="589" t="s">
        <v>612</v>
      </c>
      <c r="K12" s="575"/>
      <c r="L12" s="433"/>
      <c r="M12" s="434" t="s">
        <v>612</v>
      </c>
    </row>
    <row r="13" spans="2:13" ht="12.75">
      <c r="B13" s="585"/>
      <c r="C13" s="579"/>
      <c r="D13" s="572"/>
      <c r="E13" s="573" t="s">
        <v>613</v>
      </c>
      <c r="F13" s="574"/>
      <c r="G13" s="574"/>
      <c r="H13" s="574"/>
      <c r="I13" s="575"/>
      <c r="J13" s="590" t="s">
        <v>612</v>
      </c>
      <c r="K13" s="575"/>
      <c r="L13" s="434" t="s">
        <v>612</v>
      </c>
      <c r="M13" s="434" t="s">
        <v>612</v>
      </c>
    </row>
    <row r="14" spans="2:13" ht="12.75">
      <c r="B14" s="583" t="s">
        <v>24</v>
      </c>
      <c r="C14" s="586" t="s">
        <v>519</v>
      </c>
      <c r="D14" s="568"/>
      <c r="E14" s="587" t="s">
        <v>256</v>
      </c>
      <c r="F14" s="575"/>
      <c r="G14" s="588" t="s">
        <v>516</v>
      </c>
      <c r="H14" s="574"/>
      <c r="I14" s="575"/>
      <c r="J14" s="589"/>
      <c r="K14" s="575"/>
      <c r="L14" s="433" t="s">
        <v>612</v>
      </c>
      <c r="M14" s="434" t="s">
        <v>612</v>
      </c>
    </row>
    <row r="15" spans="2:13" ht="12.75">
      <c r="B15" s="584"/>
      <c r="C15" s="487"/>
      <c r="D15" s="570"/>
      <c r="E15" s="587" t="s">
        <v>246</v>
      </c>
      <c r="F15" s="575"/>
      <c r="G15" s="588" t="s">
        <v>518</v>
      </c>
      <c r="H15" s="574"/>
      <c r="I15" s="575"/>
      <c r="J15" s="589" t="s">
        <v>612</v>
      </c>
      <c r="K15" s="575"/>
      <c r="L15" s="433" t="s">
        <v>612</v>
      </c>
      <c r="M15" s="434" t="s">
        <v>612</v>
      </c>
    </row>
    <row r="16" spans="2:13" ht="12.75">
      <c r="B16" s="585"/>
      <c r="C16" s="579"/>
      <c r="D16" s="572"/>
      <c r="E16" s="573" t="s">
        <v>614</v>
      </c>
      <c r="F16" s="574"/>
      <c r="G16" s="574"/>
      <c r="H16" s="574"/>
      <c r="I16" s="575"/>
      <c r="J16" s="590" t="s">
        <v>612</v>
      </c>
      <c r="K16" s="575"/>
      <c r="L16" s="434" t="s">
        <v>612</v>
      </c>
      <c r="M16" s="434" t="s">
        <v>612</v>
      </c>
    </row>
    <row r="17" spans="2:13" ht="12.75">
      <c r="B17" s="583" t="s">
        <v>25</v>
      </c>
      <c r="C17" s="586" t="s">
        <v>515</v>
      </c>
      <c r="D17" s="568"/>
      <c r="E17" s="587" t="s">
        <v>511</v>
      </c>
      <c r="F17" s="575"/>
      <c r="G17" s="588" t="s">
        <v>510</v>
      </c>
      <c r="H17" s="574"/>
      <c r="I17" s="575"/>
      <c r="J17" s="589" t="s">
        <v>612</v>
      </c>
      <c r="K17" s="575"/>
      <c r="L17" s="433" t="s">
        <v>612</v>
      </c>
      <c r="M17" s="434" t="s">
        <v>612</v>
      </c>
    </row>
    <row r="18" spans="2:13" ht="12.75">
      <c r="B18" s="584"/>
      <c r="C18" s="487"/>
      <c r="D18" s="570"/>
      <c r="E18" s="587" t="s">
        <v>257</v>
      </c>
      <c r="F18" s="575"/>
      <c r="G18" s="588" t="s">
        <v>514</v>
      </c>
      <c r="H18" s="574"/>
      <c r="I18" s="575"/>
      <c r="J18" s="589" t="s">
        <v>612</v>
      </c>
      <c r="K18" s="575"/>
      <c r="L18" s="433"/>
      <c r="M18" s="434" t="s">
        <v>612</v>
      </c>
    </row>
    <row r="19" spans="2:13" ht="12.75">
      <c r="B19" s="585"/>
      <c r="C19" s="579"/>
      <c r="D19" s="572"/>
      <c r="E19" s="573" t="s">
        <v>615</v>
      </c>
      <c r="F19" s="574"/>
      <c r="G19" s="574"/>
      <c r="H19" s="574"/>
      <c r="I19" s="575"/>
      <c r="J19" s="590" t="s">
        <v>612</v>
      </c>
      <c r="K19" s="575"/>
      <c r="L19" s="434" t="s">
        <v>612</v>
      </c>
      <c r="M19" s="434" t="s">
        <v>612</v>
      </c>
    </row>
  </sheetData>
  <sheetProtection/>
  <mergeCells count="40">
    <mergeCell ref="J18:K18"/>
    <mergeCell ref="A1:M1"/>
    <mergeCell ref="A2:M2"/>
    <mergeCell ref="A3:M3"/>
    <mergeCell ref="A4:M4"/>
    <mergeCell ref="J15:K15"/>
    <mergeCell ref="J19:K19"/>
    <mergeCell ref="J16:K16"/>
    <mergeCell ref="B17:B19"/>
    <mergeCell ref="C17:D19"/>
    <mergeCell ref="E17:F17"/>
    <mergeCell ref="G17:I17"/>
    <mergeCell ref="J17:K17"/>
    <mergeCell ref="E18:F18"/>
    <mergeCell ref="G18:I18"/>
    <mergeCell ref="J12:K12"/>
    <mergeCell ref="E19:I19"/>
    <mergeCell ref="J13:K13"/>
    <mergeCell ref="B14:B16"/>
    <mergeCell ref="C14:D16"/>
    <mergeCell ref="E14:F14"/>
    <mergeCell ref="G14:I14"/>
    <mergeCell ref="J14:K14"/>
    <mergeCell ref="E15:F15"/>
    <mergeCell ref="G15:I15"/>
    <mergeCell ref="B7:C9"/>
    <mergeCell ref="E16:I16"/>
    <mergeCell ref="L8:L10"/>
    <mergeCell ref="B11:B13"/>
    <mergeCell ref="C11:D13"/>
    <mergeCell ref="E11:F11"/>
    <mergeCell ref="G11:I11"/>
    <mergeCell ref="J11:K11"/>
    <mergeCell ref="E12:F12"/>
    <mergeCell ref="G12:I12"/>
    <mergeCell ref="J8:K10"/>
    <mergeCell ref="E13:I13"/>
    <mergeCell ref="H6:H8"/>
    <mergeCell ref="J6:L7"/>
    <mergeCell ref="M6:M10"/>
  </mergeCells>
  <printOptions/>
  <pageMargins left="0.7874015748031497" right="0.3937007874015748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0.00390625" style="9" customWidth="1"/>
    <col min="2" max="8" width="9.140625" style="7" customWidth="1"/>
    <col min="9" max="9" width="18.57421875" style="7" customWidth="1"/>
    <col min="10" max="10" width="7.140625" style="7" bestFit="1" customWidth="1"/>
    <col min="11" max="16384" width="9.140625" style="7" customWidth="1"/>
  </cols>
  <sheetData>
    <row r="1" spans="1:10" s="4" customFormat="1" ht="21">
      <c r="A1" s="1" t="s">
        <v>0</v>
      </c>
      <c r="B1" s="591" t="s">
        <v>1</v>
      </c>
      <c r="C1" s="591"/>
      <c r="D1" s="591"/>
      <c r="E1" s="591"/>
      <c r="F1" s="591"/>
      <c r="G1" s="591"/>
      <c r="H1" s="591"/>
      <c r="I1" s="2"/>
      <c r="J1" s="3" t="s">
        <v>2</v>
      </c>
    </row>
    <row r="2" spans="1:10" ht="21">
      <c r="A2" s="5" t="s">
        <v>287</v>
      </c>
      <c r="B2" s="6" t="s">
        <v>3</v>
      </c>
      <c r="C2" s="6"/>
      <c r="D2" s="6"/>
      <c r="E2" s="6"/>
      <c r="F2" s="6"/>
      <c r="G2" s="6"/>
      <c r="H2" s="6"/>
      <c r="I2" s="6"/>
      <c r="J2" s="6">
        <v>1</v>
      </c>
    </row>
    <row r="3" spans="1:10" ht="21">
      <c r="A3" s="5" t="s">
        <v>288</v>
      </c>
      <c r="B3" s="6" t="s">
        <v>6</v>
      </c>
      <c r="C3" s="6"/>
      <c r="D3" s="6"/>
      <c r="E3" s="6"/>
      <c r="F3" s="6"/>
      <c r="G3" s="6"/>
      <c r="H3" s="6"/>
      <c r="I3" s="6"/>
      <c r="J3" s="6">
        <v>2</v>
      </c>
    </row>
    <row r="4" spans="1:10" ht="21">
      <c r="A4" s="5" t="s">
        <v>288</v>
      </c>
      <c r="B4" s="6" t="s">
        <v>7</v>
      </c>
      <c r="C4" s="6"/>
      <c r="D4" s="6"/>
      <c r="E4" s="6"/>
      <c r="F4" s="6"/>
      <c r="G4" s="6"/>
      <c r="H4" s="6"/>
      <c r="I4" s="6"/>
      <c r="J4" s="6">
        <v>3</v>
      </c>
    </row>
    <row r="5" spans="1:10" ht="21">
      <c r="A5" s="5" t="s">
        <v>289</v>
      </c>
      <c r="B5" s="6" t="s">
        <v>8</v>
      </c>
      <c r="C5" s="6"/>
      <c r="D5" s="6"/>
      <c r="E5" s="6"/>
      <c r="F5" s="6"/>
      <c r="G5" s="6"/>
      <c r="H5" s="6"/>
      <c r="I5" s="6"/>
      <c r="J5" s="6">
        <v>4</v>
      </c>
    </row>
    <row r="6" spans="1:10" ht="21">
      <c r="A6" s="5" t="s">
        <v>289</v>
      </c>
      <c r="B6" s="6" t="s">
        <v>9</v>
      </c>
      <c r="C6" s="6"/>
      <c r="D6" s="6"/>
      <c r="E6" s="6"/>
      <c r="F6" s="6"/>
      <c r="G6" s="6"/>
      <c r="H6" s="6"/>
      <c r="I6" s="6"/>
      <c r="J6" s="6">
        <v>5</v>
      </c>
    </row>
    <row r="7" spans="1:10" ht="21">
      <c r="A7" s="5" t="s">
        <v>289</v>
      </c>
      <c r="B7" s="6" t="s">
        <v>446</v>
      </c>
      <c r="C7" s="6"/>
      <c r="D7" s="6"/>
      <c r="E7" s="6"/>
      <c r="F7" s="6"/>
      <c r="G7" s="6"/>
      <c r="H7" s="6"/>
      <c r="I7" s="6"/>
      <c r="J7" s="6">
        <v>6</v>
      </c>
    </row>
    <row r="8" spans="1:10" ht="21">
      <c r="A8" s="5" t="s">
        <v>290</v>
      </c>
      <c r="B8" s="6" t="s">
        <v>4</v>
      </c>
      <c r="C8" s="6"/>
      <c r="D8" s="6"/>
      <c r="E8" s="6"/>
      <c r="F8" s="6"/>
      <c r="G8" s="6"/>
      <c r="H8" s="6"/>
      <c r="I8" s="6"/>
      <c r="J8" s="6">
        <v>7</v>
      </c>
    </row>
    <row r="9" spans="1:10" ht="21">
      <c r="A9" s="5" t="s">
        <v>290</v>
      </c>
      <c r="B9" s="6" t="s">
        <v>5</v>
      </c>
      <c r="C9" s="6"/>
      <c r="D9" s="6"/>
      <c r="E9" s="6"/>
      <c r="F9" s="6"/>
      <c r="G9" s="6"/>
      <c r="H9" s="6"/>
      <c r="I9" s="6"/>
      <c r="J9" s="6">
        <v>8</v>
      </c>
    </row>
    <row r="10" spans="1:10" ht="21">
      <c r="A10" s="5" t="s">
        <v>291</v>
      </c>
      <c r="B10" s="30" t="s">
        <v>51</v>
      </c>
      <c r="C10" s="6"/>
      <c r="D10" s="6"/>
      <c r="E10" s="6"/>
      <c r="F10" s="6"/>
      <c r="G10" s="6"/>
      <c r="H10" s="6"/>
      <c r="I10" s="6"/>
      <c r="J10" s="6">
        <v>9</v>
      </c>
    </row>
    <row r="11" spans="1:10" ht="21">
      <c r="A11" s="5" t="s">
        <v>292</v>
      </c>
      <c r="B11" s="6" t="s">
        <v>11</v>
      </c>
      <c r="C11" s="6"/>
      <c r="D11" s="6"/>
      <c r="E11" s="6"/>
      <c r="F11" s="6"/>
      <c r="G11" s="6"/>
      <c r="H11" s="6"/>
      <c r="I11" s="6"/>
      <c r="J11" s="6">
        <v>10</v>
      </c>
    </row>
    <row r="12" spans="1:10" ht="21">
      <c r="A12" s="5" t="s">
        <v>293</v>
      </c>
      <c r="B12" s="6" t="s">
        <v>13</v>
      </c>
      <c r="C12" s="6"/>
      <c r="D12" s="6"/>
      <c r="E12" s="6"/>
      <c r="F12" s="6"/>
      <c r="G12" s="6"/>
      <c r="H12" s="6"/>
      <c r="I12" s="6"/>
      <c r="J12" s="6">
        <v>11</v>
      </c>
    </row>
    <row r="13" spans="1:10" ht="21">
      <c r="A13" s="5" t="s">
        <v>294</v>
      </c>
      <c r="B13" s="6" t="s">
        <v>52</v>
      </c>
      <c r="C13" s="6"/>
      <c r="D13" s="6"/>
      <c r="E13" s="6"/>
      <c r="F13" s="6"/>
      <c r="G13" s="6"/>
      <c r="H13" s="6"/>
      <c r="I13" s="6"/>
      <c r="J13" s="6">
        <v>12</v>
      </c>
    </row>
    <row r="14" spans="1:10" ht="21">
      <c r="A14" s="5" t="s">
        <v>295</v>
      </c>
      <c r="B14" s="6" t="s">
        <v>53</v>
      </c>
      <c r="C14" s="6"/>
      <c r="D14" s="6"/>
      <c r="E14" s="6"/>
      <c r="F14" s="6"/>
      <c r="G14" s="6"/>
      <c r="H14" s="6"/>
      <c r="I14" s="6"/>
      <c r="J14" s="6">
        <v>13</v>
      </c>
    </row>
    <row r="15" spans="1:10" ht="21">
      <c r="A15" s="5" t="s">
        <v>296</v>
      </c>
      <c r="B15" s="6" t="s">
        <v>284</v>
      </c>
      <c r="C15" s="6"/>
      <c r="D15" s="6"/>
      <c r="E15" s="6"/>
      <c r="F15" s="6"/>
      <c r="G15" s="6"/>
      <c r="H15" s="6"/>
      <c r="I15" s="6"/>
      <c r="J15" s="6">
        <v>14</v>
      </c>
    </row>
    <row r="16" spans="1:10" ht="21">
      <c r="A16" s="5" t="s">
        <v>297</v>
      </c>
      <c r="B16" s="6" t="s">
        <v>18</v>
      </c>
      <c r="C16" s="6"/>
      <c r="D16" s="6"/>
      <c r="E16" s="6"/>
      <c r="F16" s="6"/>
      <c r="G16" s="6"/>
      <c r="H16" s="6"/>
      <c r="I16" s="6"/>
      <c r="J16" s="6">
        <v>15</v>
      </c>
    </row>
    <row r="17" spans="1:10" ht="21">
      <c r="A17" s="5" t="s">
        <v>298</v>
      </c>
      <c r="B17" s="6" t="s">
        <v>12</v>
      </c>
      <c r="C17" s="6"/>
      <c r="D17" s="6"/>
      <c r="E17" s="6"/>
      <c r="F17" s="6"/>
      <c r="G17" s="6"/>
      <c r="H17" s="6"/>
      <c r="I17" s="6"/>
      <c r="J17" s="6">
        <v>16</v>
      </c>
    </row>
    <row r="18" spans="1:10" ht="21">
      <c r="A18" s="5" t="s">
        <v>455</v>
      </c>
      <c r="B18" s="6" t="s">
        <v>456</v>
      </c>
      <c r="C18" s="6"/>
      <c r="D18" s="6"/>
      <c r="E18" s="6"/>
      <c r="F18" s="6"/>
      <c r="G18" s="6"/>
      <c r="H18" s="6"/>
      <c r="I18" s="6"/>
      <c r="J18" s="326" t="s">
        <v>457</v>
      </c>
    </row>
    <row r="19" spans="1:10" ht="21">
      <c r="A19" s="5" t="s">
        <v>299</v>
      </c>
      <c r="B19" s="6" t="s">
        <v>19</v>
      </c>
      <c r="C19" s="6"/>
      <c r="D19" s="6"/>
      <c r="E19" s="6"/>
      <c r="F19" s="6"/>
      <c r="G19" s="6"/>
      <c r="H19" s="6"/>
      <c r="I19" s="6"/>
      <c r="J19" s="6">
        <v>17</v>
      </c>
    </row>
    <row r="20" spans="1:10" ht="21">
      <c r="A20" s="5" t="s">
        <v>300</v>
      </c>
      <c r="B20" s="6" t="s">
        <v>14</v>
      </c>
      <c r="C20" s="6"/>
      <c r="D20" s="6"/>
      <c r="E20" s="6"/>
      <c r="F20" s="6"/>
      <c r="G20" s="6"/>
      <c r="H20" s="6"/>
      <c r="I20" s="6"/>
      <c r="J20" s="6">
        <v>18</v>
      </c>
    </row>
    <row r="21" spans="1:10" ht="21">
      <c r="A21" s="5" t="s">
        <v>301</v>
      </c>
      <c r="B21" s="6" t="s">
        <v>15</v>
      </c>
      <c r="C21" s="6"/>
      <c r="D21" s="6"/>
      <c r="E21" s="6"/>
      <c r="F21" s="6"/>
      <c r="G21" s="6"/>
      <c r="H21" s="6"/>
      <c r="I21" s="6"/>
      <c r="J21" s="6">
        <v>19</v>
      </c>
    </row>
    <row r="22" spans="1:10" ht="21">
      <c r="A22" s="5" t="s">
        <v>302</v>
      </c>
      <c r="B22" s="6" t="s">
        <v>54</v>
      </c>
      <c r="C22" s="6"/>
      <c r="D22" s="6"/>
      <c r="E22" s="6"/>
      <c r="F22" s="6"/>
      <c r="G22" s="6"/>
      <c r="H22" s="6"/>
      <c r="I22" s="6"/>
      <c r="J22" s="6">
        <v>20</v>
      </c>
    </row>
    <row r="23" spans="1:10" ht="21">
      <c r="A23" s="5" t="s">
        <v>303</v>
      </c>
      <c r="B23" s="6" t="s">
        <v>55</v>
      </c>
      <c r="C23" s="6"/>
      <c r="D23" s="6"/>
      <c r="E23" s="6"/>
      <c r="F23" s="6"/>
      <c r="G23" s="6"/>
      <c r="H23" s="6"/>
      <c r="I23" s="6"/>
      <c r="J23" s="6">
        <v>21</v>
      </c>
    </row>
    <row r="24" spans="1:10" ht="21">
      <c r="A24" s="5" t="s">
        <v>304</v>
      </c>
      <c r="B24" s="6" t="s">
        <v>56</v>
      </c>
      <c r="C24" s="6"/>
      <c r="D24" s="6"/>
      <c r="E24" s="6"/>
      <c r="F24" s="6"/>
      <c r="G24" s="6"/>
      <c r="H24" s="6"/>
      <c r="I24" s="6"/>
      <c r="J24" s="6">
        <v>22</v>
      </c>
    </row>
    <row r="25" spans="1:10" ht="21">
      <c r="A25" s="5" t="s">
        <v>305</v>
      </c>
      <c r="B25" s="6" t="s">
        <v>440</v>
      </c>
      <c r="C25" s="6"/>
      <c r="D25" s="6"/>
      <c r="E25" s="6"/>
      <c r="F25" s="6"/>
      <c r="G25" s="6"/>
      <c r="H25" s="6"/>
      <c r="I25" s="6"/>
      <c r="J25" s="6">
        <v>23</v>
      </c>
    </row>
    <row r="26" spans="1:10" ht="21">
      <c r="A26" s="5" t="s">
        <v>306</v>
      </c>
      <c r="B26" s="6" t="s">
        <v>57</v>
      </c>
      <c r="C26" s="6"/>
      <c r="D26" s="6"/>
      <c r="E26" s="6"/>
      <c r="F26" s="6"/>
      <c r="G26" s="6"/>
      <c r="H26" s="6"/>
      <c r="I26" s="6"/>
      <c r="J26" s="6">
        <v>24</v>
      </c>
    </row>
    <row r="27" spans="1:10" ht="21">
      <c r="A27" s="5" t="s">
        <v>307</v>
      </c>
      <c r="B27" s="5" t="s">
        <v>58</v>
      </c>
      <c r="C27" s="5"/>
      <c r="D27" s="5"/>
      <c r="E27" s="5"/>
      <c r="F27" s="5"/>
      <c r="G27" s="5"/>
      <c r="H27" s="5"/>
      <c r="I27" s="5"/>
      <c r="J27" s="6">
        <v>25</v>
      </c>
    </row>
    <row r="28" spans="1:10" ht="21">
      <c r="A28" s="5" t="s">
        <v>308</v>
      </c>
      <c r="B28" s="5" t="s">
        <v>59</v>
      </c>
      <c r="C28" s="6"/>
      <c r="D28" s="6"/>
      <c r="E28" s="6"/>
      <c r="F28" s="6"/>
      <c r="G28" s="6"/>
      <c r="H28" s="6"/>
      <c r="I28" s="6"/>
      <c r="J28" s="6">
        <v>26</v>
      </c>
    </row>
    <row r="29" spans="1:10" ht="21">
      <c r="A29" s="5" t="s">
        <v>356</v>
      </c>
      <c r="B29" s="5" t="s">
        <v>357</v>
      </c>
      <c r="C29" s="6"/>
      <c r="D29" s="6"/>
      <c r="E29" s="6"/>
      <c r="F29" s="6"/>
      <c r="G29" s="6"/>
      <c r="H29" s="6"/>
      <c r="I29" s="6"/>
      <c r="J29" s="6">
        <v>27</v>
      </c>
    </row>
    <row r="30" spans="1:10" ht="21">
      <c r="A30" s="5" t="s">
        <v>358</v>
      </c>
      <c r="B30" s="5" t="s">
        <v>359</v>
      </c>
      <c r="C30" s="6"/>
      <c r="D30" s="6"/>
      <c r="E30" s="6"/>
      <c r="F30" s="6"/>
      <c r="G30" s="6"/>
      <c r="H30" s="6"/>
      <c r="I30" s="6"/>
      <c r="J30" s="6">
        <v>28</v>
      </c>
    </row>
    <row r="31" spans="1:10" ht="21">
      <c r="A31" s="5" t="s">
        <v>386</v>
      </c>
      <c r="B31" s="5" t="s">
        <v>387</v>
      </c>
      <c r="C31" s="6"/>
      <c r="D31" s="6"/>
      <c r="E31" s="6"/>
      <c r="F31" s="6"/>
      <c r="G31" s="6"/>
      <c r="H31" s="6"/>
      <c r="I31" s="6"/>
      <c r="J31" s="6">
        <v>29</v>
      </c>
    </row>
    <row r="32" spans="1:10" ht="21">
      <c r="A32" s="5" t="s">
        <v>309</v>
      </c>
      <c r="B32" s="5" t="s">
        <v>60</v>
      </c>
      <c r="C32" s="6"/>
      <c r="D32" s="6"/>
      <c r="E32" s="6"/>
      <c r="F32" s="6"/>
      <c r="G32" s="6"/>
      <c r="H32" s="6"/>
      <c r="I32" s="6"/>
      <c r="J32" s="6">
        <v>30</v>
      </c>
    </row>
    <row r="33" spans="1:10" ht="21">
      <c r="A33" s="5" t="s">
        <v>310</v>
      </c>
      <c r="B33" s="6" t="s">
        <v>20</v>
      </c>
      <c r="C33" s="6"/>
      <c r="D33" s="6"/>
      <c r="E33" s="6"/>
      <c r="F33" s="6"/>
      <c r="G33" s="6"/>
      <c r="H33" s="6"/>
      <c r="I33" s="6"/>
      <c r="J33" s="6">
        <v>31</v>
      </c>
    </row>
    <row r="34" spans="1:10" ht="21">
      <c r="A34" s="5" t="s">
        <v>311</v>
      </c>
      <c r="B34" s="6" t="s">
        <v>16</v>
      </c>
      <c r="C34" s="6"/>
      <c r="D34" s="6"/>
      <c r="E34" s="6"/>
      <c r="F34" s="6"/>
      <c r="G34" s="6"/>
      <c r="H34" s="6"/>
      <c r="I34" s="6"/>
      <c r="J34" s="6">
        <v>32</v>
      </c>
    </row>
    <row r="35" spans="1:10" ht="21">
      <c r="A35" s="5" t="s">
        <v>312</v>
      </c>
      <c r="B35" s="6" t="s">
        <v>17</v>
      </c>
      <c r="C35" s="6"/>
      <c r="D35" s="6"/>
      <c r="E35" s="6"/>
      <c r="F35" s="6"/>
      <c r="G35" s="6"/>
      <c r="H35" s="6"/>
      <c r="I35" s="6"/>
      <c r="J35" s="6">
        <v>33</v>
      </c>
    </row>
    <row r="36" spans="1:10" ht="21">
      <c r="A36" s="5" t="s">
        <v>313</v>
      </c>
      <c r="B36" s="6" t="s">
        <v>29</v>
      </c>
      <c r="C36" s="6"/>
      <c r="D36" s="6"/>
      <c r="E36" s="6"/>
      <c r="F36" s="6"/>
      <c r="G36" s="6"/>
      <c r="H36" s="6"/>
      <c r="I36" s="6"/>
      <c r="J36" s="6">
        <v>34</v>
      </c>
    </row>
    <row r="37" spans="1:10" ht="21">
      <c r="A37" s="5" t="s">
        <v>314</v>
      </c>
      <c r="B37" s="6" t="s">
        <v>30</v>
      </c>
      <c r="C37" s="6"/>
      <c r="D37" s="6"/>
      <c r="E37" s="6"/>
      <c r="F37" s="6"/>
      <c r="G37" s="6"/>
      <c r="H37" s="6"/>
      <c r="I37" s="6"/>
      <c r="J37" s="6">
        <v>35</v>
      </c>
    </row>
    <row r="38" spans="1:10" ht="21">
      <c r="A38" s="5" t="s">
        <v>315</v>
      </c>
      <c r="B38" s="6" t="s">
        <v>31</v>
      </c>
      <c r="C38" s="6"/>
      <c r="D38" s="6"/>
      <c r="E38" s="6"/>
      <c r="F38" s="6"/>
      <c r="G38" s="6"/>
      <c r="H38" s="6"/>
      <c r="I38" s="6"/>
      <c r="J38" s="6">
        <v>36</v>
      </c>
    </row>
    <row r="39" spans="1:10" ht="21">
      <c r="A39" s="5" t="s">
        <v>447</v>
      </c>
      <c r="B39" s="6" t="s">
        <v>89</v>
      </c>
      <c r="C39" s="6"/>
      <c r="D39" s="6"/>
      <c r="E39" s="6"/>
      <c r="F39" s="6"/>
      <c r="G39" s="6"/>
      <c r="H39" s="6"/>
      <c r="I39" s="6"/>
      <c r="J39" s="6">
        <v>37</v>
      </c>
    </row>
    <row r="40" spans="1:10" ht="21">
      <c r="A40" s="9" t="s">
        <v>317</v>
      </c>
      <c r="B40" s="7" t="s">
        <v>32</v>
      </c>
      <c r="J40" s="6">
        <v>38</v>
      </c>
    </row>
    <row r="41" spans="1:10" ht="21">
      <c r="A41" s="5" t="s">
        <v>316</v>
      </c>
      <c r="B41" s="6" t="s">
        <v>90</v>
      </c>
      <c r="C41" s="6"/>
      <c r="D41" s="6"/>
      <c r="E41" s="6"/>
      <c r="F41" s="6"/>
      <c r="G41" s="6"/>
      <c r="H41" s="6"/>
      <c r="I41" s="6"/>
      <c r="J41" s="6">
        <v>39</v>
      </c>
    </row>
    <row r="42" spans="1:10" ht="21">
      <c r="A42" s="5" t="s">
        <v>318</v>
      </c>
      <c r="B42" s="6" t="s">
        <v>33</v>
      </c>
      <c r="C42" s="6"/>
      <c r="D42" s="6"/>
      <c r="E42" s="6"/>
      <c r="F42" s="6"/>
      <c r="G42" s="6"/>
      <c r="H42" s="6"/>
      <c r="I42" s="6"/>
      <c r="J42" s="6">
        <v>40</v>
      </c>
    </row>
    <row r="43" spans="1:10" ht="21">
      <c r="A43" s="5" t="s">
        <v>319</v>
      </c>
      <c r="B43" s="6" t="s">
        <v>92</v>
      </c>
      <c r="C43" s="6"/>
      <c r="D43" s="6"/>
      <c r="E43" s="6"/>
      <c r="F43" s="6"/>
      <c r="G43" s="6"/>
      <c r="H43" s="6"/>
      <c r="I43" s="6"/>
      <c r="J43" s="6">
        <v>41</v>
      </c>
    </row>
    <row r="44" spans="1:10" ht="21">
      <c r="A44" s="5" t="s">
        <v>320</v>
      </c>
      <c r="B44" s="6" t="s">
        <v>321</v>
      </c>
      <c r="C44" s="6"/>
      <c r="D44" s="6"/>
      <c r="E44" s="6"/>
      <c r="F44" s="6"/>
      <c r="G44" s="6"/>
      <c r="H44" s="6"/>
      <c r="I44" s="6"/>
      <c r="J44" s="6">
        <v>42</v>
      </c>
    </row>
    <row r="45" spans="1:10" ht="21">
      <c r="A45" s="5" t="s">
        <v>322</v>
      </c>
      <c r="B45" s="6" t="s">
        <v>323</v>
      </c>
      <c r="C45" s="6"/>
      <c r="D45" s="6"/>
      <c r="E45" s="6"/>
      <c r="F45" s="6"/>
      <c r="G45" s="6"/>
      <c r="H45" s="6"/>
      <c r="I45" s="6"/>
      <c r="J45" s="6">
        <v>43</v>
      </c>
    </row>
    <row r="46" spans="1:10" ht="21">
      <c r="A46" s="5" t="s">
        <v>324</v>
      </c>
      <c r="B46" s="6" t="s">
        <v>61</v>
      </c>
      <c r="C46" s="6"/>
      <c r="D46" s="6"/>
      <c r="E46" s="6"/>
      <c r="F46" s="6"/>
      <c r="G46" s="6"/>
      <c r="H46" s="6"/>
      <c r="I46" s="6"/>
      <c r="J46" s="6">
        <v>44</v>
      </c>
    </row>
    <row r="47" spans="1:10" ht="21">
      <c r="A47" s="5" t="s">
        <v>325</v>
      </c>
      <c r="B47" s="6" t="s">
        <v>34</v>
      </c>
      <c r="C47" s="6"/>
      <c r="D47" s="6"/>
      <c r="E47" s="6"/>
      <c r="F47" s="6"/>
      <c r="G47" s="6"/>
      <c r="H47" s="6"/>
      <c r="I47" s="6"/>
      <c r="J47" s="6">
        <v>45</v>
      </c>
    </row>
    <row r="48" spans="1:10" ht="21">
      <c r="A48" s="5" t="s">
        <v>326</v>
      </c>
      <c r="B48" s="6" t="s">
        <v>35</v>
      </c>
      <c r="C48" s="6"/>
      <c r="D48" s="6"/>
      <c r="E48" s="6"/>
      <c r="F48" s="6"/>
      <c r="G48" s="6"/>
      <c r="H48" s="6"/>
      <c r="I48" s="6"/>
      <c r="J48" s="6">
        <v>46</v>
      </c>
    </row>
    <row r="49" spans="1:10" ht="21">
      <c r="A49" s="5" t="s">
        <v>327</v>
      </c>
      <c r="B49" s="6" t="s">
        <v>265</v>
      </c>
      <c r="C49" s="6"/>
      <c r="D49" s="6"/>
      <c r="E49" s="6"/>
      <c r="F49" s="6"/>
      <c r="G49" s="6"/>
      <c r="H49" s="6"/>
      <c r="I49" s="6"/>
      <c r="J49" s="6">
        <v>47</v>
      </c>
    </row>
    <row r="50" spans="1:10" ht="21">
      <c r="A50" s="5" t="s">
        <v>328</v>
      </c>
      <c r="B50" s="6" t="s">
        <v>36</v>
      </c>
      <c r="C50" s="6"/>
      <c r="D50" s="6"/>
      <c r="E50" s="6"/>
      <c r="F50" s="6"/>
      <c r="G50" s="6"/>
      <c r="H50" s="6"/>
      <c r="I50" s="6"/>
      <c r="J50" s="6">
        <v>48</v>
      </c>
    </row>
    <row r="51" spans="1:10" ht="21">
      <c r="A51" s="5" t="s">
        <v>329</v>
      </c>
      <c r="B51" s="6" t="s">
        <v>37</v>
      </c>
      <c r="C51" s="6"/>
      <c r="D51" s="6"/>
      <c r="E51" s="6"/>
      <c r="F51" s="6"/>
      <c r="G51" s="6"/>
      <c r="H51" s="6"/>
      <c r="I51" s="6"/>
      <c r="J51" s="6">
        <v>49</v>
      </c>
    </row>
    <row r="52" spans="1:10" ht="21">
      <c r="A52" s="5" t="s">
        <v>330</v>
      </c>
      <c r="B52" s="6" t="s">
        <v>38</v>
      </c>
      <c r="C52" s="6"/>
      <c r="D52" s="6"/>
      <c r="E52" s="6"/>
      <c r="F52" s="6"/>
      <c r="G52" s="6"/>
      <c r="H52" s="6"/>
      <c r="I52" s="6"/>
      <c r="J52" s="6">
        <v>50</v>
      </c>
    </row>
    <row r="53" spans="1:10" ht="21">
      <c r="A53" s="5" t="s">
        <v>331</v>
      </c>
      <c r="B53" s="6" t="s">
        <v>39</v>
      </c>
      <c r="C53" s="6"/>
      <c r="D53" s="6"/>
      <c r="E53" s="6"/>
      <c r="F53" s="6"/>
      <c r="G53" s="6"/>
      <c r="H53" s="6"/>
      <c r="I53" s="6"/>
      <c r="J53" s="6">
        <v>51</v>
      </c>
    </row>
    <row r="54" spans="1:10" ht="21">
      <c r="A54" s="5" t="s">
        <v>332</v>
      </c>
      <c r="B54" s="6" t="s">
        <v>62</v>
      </c>
      <c r="C54" s="6"/>
      <c r="D54" s="6"/>
      <c r="E54" s="6"/>
      <c r="F54" s="6"/>
      <c r="G54" s="6"/>
      <c r="H54" s="6"/>
      <c r="I54" s="6"/>
      <c r="J54" s="6">
        <v>52</v>
      </c>
    </row>
    <row r="55" spans="1:10" ht="21">
      <c r="A55" s="5" t="s">
        <v>333</v>
      </c>
      <c r="B55" s="6" t="s">
        <v>40</v>
      </c>
      <c r="C55" s="6"/>
      <c r="D55" s="6"/>
      <c r="E55" s="6"/>
      <c r="F55" s="6"/>
      <c r="G55" s="6"/>
      <c r="H55" s="6"/>
      <c r="I55" s="6"/>
      <c r="J55" s="6">
        <v>53</v>
      </c>
    </row>
    <row r="56" spans="1:10" ht="21">
      <c r="A56" s="5" t="s">
        <v>334</v>
      </c>
      <c r="B56" s="6" t="s">
        <v>41</v>
      </c>
      <c r="C56" s="6"/>
      <c r="D56" s="6"/>
      <c r="E56" s="6"/>
      <c r="F56" s="6"/>
      <c r="G56" s="6"/>
      <c r="H56" s="6"/>
      <c r="I56" s="6"/>
      <c r="J56" s="6">
        <v>54</v>
      </c>
    </row>
    <row r="57" spans="1:10" ht="21">
      <c r="A57" s="5" t="s">
        <v>335</v>
      </c>
      <c r="B57" s="6" t="s">
        <v>63</v>
      </c>
      <c r="C57" s="6"/>
      <c r="D57" s="6"/>
      <c r="E57" s="6"/>
      <c r="F57" s="6"/>
      <c r="G57" s="6"/>
      <c r="H57" s="6"/>
      <c r="I57" s="6"/>
      <c r="J57" s="6">
        <v>55</v>
      </c>
    </row>
    <row r="58" spans="1:10" ht="21">
      <c r="A58" s="5" t="s">
        <v>336</v>
      </c>
      <c r="B58" s="6" t="s">
        <v>64</v>
      </c>
      <c r="C58" s="6"/>
      <c r="D58" s="6"/>
      <c r="E58" s="6"/>
      <c r="F58" s="6"/>
      <c r="G58" s="6"/>
      <c r="H58" s="6"/>
      <c r="I58" s="6"/>
      <c r="J58" s="6">
        <v>56</v>
      </c>
    </row>
    <row r="59" spans="1:10" ht="21">
      <c r="A59" s="5" t="s">
        <v>337</v>
      </c>
      <c r="B59" s="6" t="s">
        <v>65</v>
      </c>
      <c r="C59" s="6"/>
      <c r="D59" s="6"/>
      <c r="E59" s="6"/>
      <c r="F59" s="6"/>
      <c r="G59" s="6"/>
      <c r="H59" s="6"/>
      <c r="I59" s="6"/>
      <c r="J59" s="6">
        <v>57</v>
      </c>
    </row>
    <row r="60" spans="1:10" ht="21">
      <c r="A60" s="5" t="s">
        <v>338</v>
      </c>
      <c r="B60" s="6" t="s">
        <v>42</v>
      </c>
      <c r="C60" s="6"/>
      <c r="D60" s="6"/>
      <c r="E60" s="6"/>
      <c r="F60" s="6"/>
      <c r="G60" s="6"/>
      <c r="H60" s="6"/>
      <c r="I60" s="6"/>
      <c r="J60" s="6">
        <v>58</v>
      </c>
    </row>
    <row r="61" spans="1:10" ht="21">
      <c r="A61" s="5" t="s">
        <v>339</v>
      </c>
      <c r="B61" s="6" t="s">
        <v>43</v>
      </c>
      <c r="C61" s="6"/>
      <c r="D61" s="6"/>
      <c r="E61" s="6"/>
      <c r="F61" s="6"/>
      <c r="G61" s="6"/>
      <c r="H61" s="6"/>
      <c r="I61" s="6"/>
      <c r="J61" s="6">
        <v>59</v>
      </c>
    </row>
    <row r="62" spans="1:10" ht="21">
      <c r="A62" s="5" t="s">
        <v>340</v>
      </c>
      <c r="B62" s="6" t="s">
        <v>44</v>
      </c>
      <c r="C62" s="6"/>
      <c r="D62" s="6"/>
      <c r="E62" s="6"/>
      <c r="F62" s="6"/>
      <c r="G62" s="6"/>
      <c r="H62" s="6"/>
      <c r="I62" s="6"/>
      <c r="J62" s="6">
        <v>60</v>
      </c>
    </row>
    <row r="63" spans="1:10" ht="21">
      <c r="A63" s="5" t="s">
        <v>341</v>
      </c>
      <c r="B63" s="6" t="s">
        <v>45</v>
      </c>
      <c r="C63" s="6"/>
      <c r="D63" s="6"/>
      <c r="E63" s="6"/>
      <c r="F63" s="6"/>
      <c r="G63" s="6"/>
      <c r="H63" s="6"/>
      <c r="I63" s="6"/>
      <c r="J63" s="6">
        <v>61</v>
      </c>
    </row>
    <row r="64" spans="1:10" ht="21">
      <c r="A64" s="5" t="s">
        <v>342</v>
      </c>
      <c r="B64" s="6" t="s">
        <v>46</v>
      </c>
      <c r="C64" s="6"/>
      <c r="D64" s="6"/>
      <c r="E64" s="6"/>
      <c r="F64" s="6"/>
      <c r="G64" s="6"/>
      <c r="H64" s="6"/>
      <c r="I64" s="6"/>
      <c r="J64" s="6">
        <v>62</v>
      </c>
    </row>
    <row r="65" spans="1:10" ht="21">
      <c r="A65" s="5" t="s">
        <v>343</v>
      </c>
      <c r="B65" s="6" t="s">
        <v>66</v>
      </c>
      <c r="C65" s="6"/>
      <c r="D65" s="6"/>
      <c r="E65" s="6"/>
      <c r="F65" s="6"/>
      <c r="G65" s="6"/>
      <c r="H65" s="6"/>
      <c r="I65" s="6"/>
      <c r="J65" s="6">
        <v>63</v>
      </c>
    </row>
    <row r="66" spans="1:10" ht="21">
      <c r="A66" s="5" t="s">
        <v>344</v>
      </c>
      <c r="B66" s="6" t="s">
        <v>47</v>
      </c>
      <c r="C66" s="6"/>
      <c r="D66" s="6"/>
      <c r="E66" s="6"/>
      <c r="F66" s="6"/>
      <c r="G66" s="6"/>
      <c r="H66" s="6"/>
      <c r="I66" s="6"/>
      <c r="J66" s="6">
        <v>64</v>
      </c>
    </row>
    <row r="67" spans="1:10" ht="21">
      <c r="A67" s="5" t="s">
        <v>345</v>
      </c>
      <c r="B67" s="6" t="s">
        <v>67</v>
      </c>
      <c r="C67" s="6"/>
      <c r="D67" s="6"/>
      <c r="E67" s="6"/>
      <c r="F67" s="6"/>
      <c r="G67" s="6"/>
      <c r="H67" s="6"/>
      <c r="I67" s="6"/>
      <c r="J67" s="6">
        <v>65</v>
      </c>
    </row>
    <row r="68" spans="1:10" ht="21">
      <c r="A68" s="5" t="s">
        <v>345</v>
      </c>
      <c r="B68" s="6" t="s">
        <v>48</v>
      </c>
      <c r="C68" s="6"/>
      <c r="D68" s="6"/>
      <c r="E68" s="6"/>
      <c r="F68" s="6"/>
      <c r="G68" s="6"/>
      <c r="H68" s="6"/>
      <c r="I68" s="6"/>
      <c r="J68" s="6">
        <v>66</v>
      </c>
    </row>
    <row r="69" spans="1:10" ht="21">
      <c r="A69" s="5" t="s">
        <v>345</v>
      </c>
      <c r="B69" s="6" t="s">
        <v>49</v>
      </c>
      <c r="C69" s="6"/>
      <c r="D69" s="6"/>
      <c r="E69" s="6"/>
      <c r="F69" s="6"/>
      <c r="G69" s="6"/>
      <c r="H69" s="6"/>
      <c r="I69" s="6"/>
      <c r="J69" s="6">
        <v>67</v>
      </c>
    </row>
    <row r="70" spans="1:10" ht="21">
      <c r="A70" s="5" t="s">
        <v>345</v>
      </c>
      <c r="B70" s="6" t="s">
        <v>50</v>
      </c>
      <c r="C70" s="6"/>
      <c r="D70" s="6"/>
      <c r="E70" s="6"/>
      <c r="F70" s="6"/>
      <c r="G70" s="6"/>
      <c r="H70" s="6"/>
      <c r="I70" s="6"/>
      <c r="J70" s="6">
        <v>68</v>
      </c>
    </row>
    <row r="71" spans="1:10" ht="21">
      <c r="A71" s="5" t="s">
        <v>345</v>
      </c>
      <c r="B71" s="6" t="s">
        <v>458</v>
      </c>
      <c r="C71" s="6"/>
      <c r="D71" s="6"/>
      <c r="E71" s="6"/>
      <c r="F71" s="6"/>
      <c r="G71" s="6"/>
      <c r="H71" s="6"/>
      <c r="I71" s="6"/>
      <c r="J71" s="6">
        <v>69</v>
      </c>
    </row>
    <row r="72" spans="1:10" ht="21">
      <c r="A72" s="5" t="s">
        <v>345</v>
      </c>
      <c r="B72" s="6" t="s">
        <v>283</v>
      </c>
      <c r="C72" s="6"/>
      <c r="D72" s="6"/>
      <c r="E72" s="6"/>
      <c r="F72" s="6"/>
      <c r="G72" s="6"/>
      <c r="H72" s="6"/>
      <c r="I72" s="6"/>
      <c r="J72" s="6">
        <v>70</v>
      </c>
    </row>
    <row r="73" spans="1:10" ht="21">
      <c r="A73" s="5" t="s">
        <v>345</v>
      </c>
      <c r="B73" s="6" t="s">
        <v>285</v>
      </c>
      <c r="C73" s="6"/>
      <c r="D73" s="6"/>
      <c r="E73" s="6"/>
      <c r="F73" s="6"/>
      <c r="G73" s="6"/>
      <c r="H73" s="6"/>
      <c r="I73" s="6"/>
      <c r="J73" s="6">
        <v>71</v>
      </c>
    </row>
    <row r="74" spans="1:10" ht="21">
      <c r="A74" s="5" t="s">
        <v>345</v>
      </c>
      <c r="B74" s="314" t="s">
        <v>448</v>
      </c>
      <c r="C74" s="6"/>
      <c r="D74" s="6"/>
      <c r="E74" s="6"/>
      <c r="F74" s="6"/>
      <c r="G74" s="6"/>
      <c r="H74" s="6"/>
      <c r="I74" s="6"/>
      <c r="J74" s="6">
        <v>72</v>
      </c>
    </row>
    <row r="75" spans="1:10" ht="21">
      <c r="A75" s="5" t="s">
        <v>345</v>
      </c>
      <c r="B75" s="6" t="s">
        <v>286</v>
      </c>
      <c r="C75" s="6"/>
      <c r="D75" s="6"/>
      <c r="E75" s="6"/>
      <c r="F75" s="6"/>
      <c r="G75" s="6"/>
      <c r="H75" s="6"/>
      <c r="I75" s="6"/>
      <c r="J75" s="6">
        <v>73</v>
      </c>
    </row>
    <row r="76" spans="1:10" ht="21">
      <c r="A76" s="5" t="s">
        <v>345</v>
      </c>
      <c r="B76" s="6" t="s">
        <v>466</v>
      </c>
      <c r="C76" s="6"/>
      <c r="D76" s="6"/>
      <c r="E76" s="6"/>
      <c r="F76" s="6"/>
      <c r="G76" s="6"/>
      <c r="H76" s="6"/>
      <c r="I76" s="6"/>
      <c r="J76" s="6">
        <v>74</v>
      </c>
    </row>
    <row r="77" spans="1:10" ht="21">
      <c r="A77" s="5" t="s">
        <v>345</v>
      </c>
      <c r="B77" s="6" t="s">
        <v>465</v>
      </c>
      <c r="C77" s="6"/>
      <c r="D77" s="6"/>
      <c r="E77" s="6"/>
      <c r="F77" s="6"/>
      <c r="G77" s="6"/>
      <c r="H77" s="6"/>
      <c r="I77" s="6"/>
      <c r="J77" s="6">
        <v>75</v>
      </c>
    </row>
    <row r="78" spans="1:10" ht="21">
      <c r="A78" s="5" t="s">
        <v>449</v>
      </c>
      <c r="B78" s="33" t="s">
        <v>450</v>
      </c>
      <c r="C78" s="6"/>
      <c r="D78" s="6"/>
      <c r="E78" s="6"/>
      <c r="F78" s="6"/>
      <c r="G78" s="6"/>
      <c r="H78" s="6"/>
      <c r="I78" s="6"/>
      <c r="J78" s="6">
        <v>76</v>
      </c>
    </row>
    <row r="79" spans="1:10" ht="21">
      <c r="A79" s="5"/>
      <c r="B79" s="33"/>
      <c r="C79" s="6"/>
      <c r="D79" s="6"/>
      <c r="E79" s="6"/>
      <c r="F79" s="6"/>
      <c r="G79" s="6"/>
      <c r="H79" s="6"/>
      <c r="I79" s="6"/>
      <c r="J79" s="6"/>
    </row>
    <row r="80" spans="1:10" ht="21">
      <c r="A80" s="5" t="s">
        <v>346</v>
      </c>
      <c r="B80" s="6" t="s">
        <v>21</v>
      </c>
      <c r="C80" s="6"/>
      <c r="D80" s="6"/>
      <c r="E80" s="6"/>
      <c r="F80" s="6"/>
      <c r="G80" s="6"/>
      <c r="H80" s="6"/>
      <c r="I80" s="6"/>
      <c r="J80" s="6">
        <v>77</v>
      </c>
    </row>
    <row r="81" spans="1:10" ht="21">
      <c r="A81" s="5" t="s">
        <v>347</v>
      </c>
      <c r="B81" s="6" t="s">
        <v>68</v>
      </c>
      <c r="C81" s="6"/>
      <c r="D81" s="6"/>
      <c r="E81" s="6"/>
      <c r="F81" s="6"/>
      <c r="G81" s="6"/>
      <c r="H81" s="6"/>
      <c r="I81" s="6"/>
      <c r="J81" s="6">
        <v>78</v>
      </c>
    </row>
    <row r="82" spans="1:10" ht="21">
      <c r="A82" s="5" t="s">
        <v>348</v>
      </c>
      <c r="B82" s="6" t="s">
        <v>69</v>
      </c>
      <c r="C82" s="6"/>
      <c r="D82" s="6"/>
      <c r="E82" s="6"/>
      <c r="F82" s="6"/>
      <c r="G82" s="6"/>
      <c r="H82" s="6"/>
      <c r="I82" s="6"/>
      <c r="J82" s="6">
        <v>79</v>
      </c>
    </row>
    <row r="83" spans="1:10" ht="21">
      <c r="A83" s="5" t="s">
        <v>349</v>
      </c>
      <c r="B83" s="6" t="s">
        <v>22</v>
      </c>
      <c r="C83" s="6"/>
      <c r="D83" s="6"/>
      <c r="E83" s="6"/>
      <c r="F83" s="6"/>
      <c r="G83" s="6"/>
      <c r="H83" s="6"/>
      <c r="I83" s="6"/>
      <c r="J83" s="6">
        <v>80</v>
      </c>
    </row>
    <row r="84" spans="1:10" ht="21">
      <c r="A84" s="5" t="s">
        <v>350</v>
      </c>
      <c r="B84" s="6" t="s">
        <v>23</v>
      </c>
      <c r="C84" s="6"/>
      <c r="D84" s="6"/>
      <c r="E84" s="6"/>
      <c r="F84" s="6"/>
      <c r="G84" s="6"/>
      <c r="H84" s="6"/>
      <c r="I84" s="6"/>
      <c r="J84" s="6">
        <v>81</v>
      </c>
    </row>
    <row r="85" spans="1:10" ht="21">
      <c r="A85" s="5"/>
      <c r="B85" s="6"/>
      <c r="C85" s="6"/>
      <c r="D85" s="6"/>
      <c r="E85" s="6"/>
      <c r="F85" s="6"/>
      <c r="G85" s="6"/>
      <c r="H85" s="6"/>
      <c r="I85" s="6"/>
      <c r="J85" s="6"/>
    </row>
    <row r="86" spans="1:10" ht="21">
      <c r="A86" s="5" t="s">
        <v>351</v>
      </c>
      <c r="B86" s="6" t="s">
        <v>24</v>
      </c>
      <c r="C86" s="6"/>
      <c r="D86" s="6"/>
      <c r="E86" s="6"/>
      <c r="F86" s="6"/>
      <c r="G86" s="6"/>
      <c r="H86" s="6"/>
      <c r="I86" s="6"/>
      <c r="J86" s="6">
        <v>82</v>
      </c>
    </row>
    <row r="87" spans="1:10" ht="21">
      <c r="A87" s="5"/>
      <c r="B87" s="6"/>
      <c r="C87" s="6"/>
      <c r="D87" s="6"/>
      <c r="E87" s="6"/>
      <c r="F87" s="6"/>
      <c r="G87" s="6"/>
      <c r="H87" s="6"/>
      <c r="I87" s="6"/>
      <c r="J87" s="6"/>
    </row>
    <row r="88" spans="1:10" ht="21">
      <c r="A88" s="5" t="s">
        <v>352</v>
      </c>
      <c r="B88" s="6" t="s">
        <v>25</v>
      </c>
      <c r="C88" s="6"/>
      <c r="D88" s="6"/>
      <c r="E88" s="6"/>
      <c r="F88" s="6"/>
      <c r="G88" s="6"/>
      <c r="H88" s="6"/>
      <c r="I88" s="6"/>
      <c r="J88" s="6">
        <v>83</v>
      </c>
    </row>
    <row r="89" spans="1:10" ht="21">
      <c r="A89" s="5" t="s">
        <v>353</v>
      </c>
      <c r="B89" s="6" t="s">
        <v>27</v>
      </c>
      <c r="C89" s="6"/>
      <c r="D89" s="6"/>
      <c r="E89" s="6"/>
      <c r="F89" s="6"/>
      <c r="G89" s="6"/>
      <c r="H89" s="6"/>
      <c r="I89" s="6"/>
      <c r="J89" s="6">
        <v>84</v>
      </c>
    </row>
    <row r="90" spans="1:10" ht="21">
      <c r="A90" s="5"/>
      <c r="B90" s="6" t="s">
        <v>463</v>
      </c>
      <c r="C90" s="6"/>
      <c r="D90" s="6"/>
      <c r="E90" s="6"/>
      <c r="F90" s="6"/>
      <c r="G90" s="6"/>
      <c r="H90" s="6"/>
      <c r="I90" s="6"/>
      <c r="J90" s="8" t="s">
        <v>464</v>
      </c>
    </row>
    <row r="91" spans="1:10" ht="21">
      <c r="A91" s="5" t="s">
        <v>354</v>
      </c>
      <c r="B91" s="6" t="s">
        <v>28</v>
      </c>
      <c r="C91" s="6"/>
      <c r="D91" s="6"/>
      <c r="E91" s="6"/>
      <c r="F91" s="6"/>
      <c r="G91" s="6"/>
      <c r="H91" s="6"/>
      <c r="I91" s="6"/>
      <c r="J91" s="6">
        <v>85</v>
      </c>
    </row>
    <row r="92" spans="1:10" ht="21">
      <c r="A92" s="5"/>
      <c r="B92" s="6" t="s">
        <v>443</v>
      </c>
      <c r="C92" s="6"/>
      <c r="D92" s="6"/>
      <c r="E92" s="6"/>
      <c r="F92" s="6"/>
      <c r="G92" s="6"/>
      <c r="H92" s="6"/>
      <c r="I92" s="6"/>
      <c r="J92" s="6"/>
    </row>
    <row r="93" spans="1:10" ht="21">
      <c r="A93" s="5" t="s">
        <v>355</v>
      </c>
      <c r="B93" s="6" t="s">
        <v>26</v>
      </c>
      <c r="C93" s="6"/>
      <c r="D93" s="6"/>
      <c r="E93" s="6"/>
      <c r="F93" s="6"/>
      <c r="G93" s="6"/>
      <c r="H93" s="6"/>
      <c r="I93" s="6"/>
      <c r="J93" s="6">
        <v>86</v>
      </c>
    </row>
    <row r="94" spans="1:10" ht="21">
      <c r="A94" s="5"/>
      <c r="B94" s="6"/>
      <c r="C94" s="6"/>
      <c r="D94" s="6"/>
      <c r="E94" s="6"/>
      <c r="F94" s="6"/>
      <c r="G94" s="6"/>
      <c r="H94" s="6"/>
      <c r="I94" s="6"/>
      <c r="J94" s="8"/>
    </row>
    <row r="95" spans="1:10" ht="21">
      <c r="A95" s="5"/>
      <c r="B95" s="6"/>
      <c r="C95" s="6"/>
      <c r="D95" s="6"/>
      <c r="E95" s="6"/>
      <c r="F95" s="6"/>
      <c r="G95" s="6"/>
      <c r="H95" s="6"/>
      <c r="I95" s="6"/>
      <c r="J95" s="8"/>
    </row>
    <row r="96" spans="1:10" ht="21">
      <c r="A96" s="5"/>
      <c r="B96" s="6"/>
      <c r="C96" s="6"/>
      <c r="D96" s="6"/>
      <c r="E96" s="6"/>
      <c r="F96" s="6"/>
      <c r="G96" s="6"/>
      <c r="H96" s="6"/>
      <c r="I96" s="6"/>
      <c r="J96" s="8"/>
    </row>
    <row r="97" spans="1:10" ht="21">
      <c r="A97" s="5"/>
      <c r="B97" s="6"/>
      <c r="C97" s="6"/>
      <c r="D97" s="6"/>
      <c r="E97" s="6"/>
      <c r="F97" s="6"/>
      <c r="G97" s="6"/>
      <c r="H97" s="6"/>
      <c r="I97" s="6"/>
      <c r="J97" s="8"/>
    </row>
    <row r="98" spans="1:10" ht="21">
      <c r="A98" s="5"/>
      <c r="B98" s="6"/>
      <c r="C98" s="6"/>
      <c r="D98" s="6"/>
      <c r="E98" s="6"/>
      <c r="F98" s="6"/>
      <c r="G98" s="6"/>
      <c r="H98" s="6"/>
      <c r="I98" s="6"/>
      <c r="J98" s="8"/>
    </row>
    <row r="99" spans="1:10" ht="21">
      <c r="A99" s="5"/>
      <c r="B99" s="6"/>
      <c r="C99" s="6"/>
      <c r="D99" s="6"/>
      <c r="E99" s="6"/>
      <c r="F99" s="6"/>
      <c r="G99" s="6"/>
      <c r="H99" s="6"/>
      <c r="I99" s="6"/>
      <c r="J99" s="8"/>
    </row>
    <row r="100" spans="1:10" ht="21">
      <c r="A100" s="5"/>
      <c r="B100" s="6"/>
      <c r="C100" s="6"/>
      <c r="D100" s="6"/>
      <c r="E100" s="6"/>
      <c r="F100" s="6"/>
      <c r="G100" s="6"/>
      <c r="H100" s="6"/>
      <c r="I100" s="6"/>
      <c r="J100" s="8"/>
    </row>
    <row r="101" spans="1:10" ht="21">
      <c r="A101" s="5"/>
      <c r="B101" s="6"/>
      <c r="C101" s="6"/>
      <c r="D101" s="6"/>
      <c r="E101" s="6"/>
      <c r="F101" s="6"/>
      <c r="G101" s="6"/>
      <c r="H101" s="6"/>
      <c r="I101" s="6"/>
      <c r="J101" s="8"/>
    </row>
    <row r="102" spans="1:10" ht="21">
      <c r="A102" s="5"/>
      <c r="B102" s="6"/>
      <c r="C102" s="6"/>
      <c r="D102" s="6"/>
      <c r="E102" s="6"/>
      <c r="F102" s="6"/>
      <c r="G102" s="6"/>
      <c r="H102" s="6"/>
      <c r="I102" s="6"/>
      <c r="J102" s="8"/>
    </row>
    <row r="103" spans="1:10" ht="21">
      <c r="A103" s="5"/>
      <c r="B103" s="6"/>
      <c r="C103" s="6"/>
      <c r="D103" s="6"/>
      <c r="E103" s="6"/>
      <c r="F103" s="6"/>
      <c r="G103" s="6"/>
      <c r="H103" s="6"/>
      <c r="I103" s="6"/>
      <c r="J103" s="8"/>
    </row>
    <row r="104" spans="1:10" ht="21">
      <c r="A104" s="5"/>
      <c r="B104" s="6"/>
      <c r="C104" s="6"/>
      <c r="D104" s="6"/>
      <c r="E104" s="6"/>
      <c r="F104" s="6"/>
      <c r="G104" s="6"/>
      <c r="H104" s="6"/>
      <c r="I104" s="6"/>
      <c r="J104" s="8"/>
    </row>
    <row r="105" spans="1:10" ht="21">
      <c r="A105" s="5"/>
      <c r="B105" s="6"/>
      <c r="C105" s="6"/>
      <c r="D105" s="6"/>
      <c r="E105" s="6"/>
      <c r="F105" s="6"/>
      <c r="G105" s="6"/>
      <c r="H105" s="6"/>
      <c r="I105" s="6"/>
      <c r="J105" s="8"/>
    </row>
    <row r="106" spans="1:10" ht="21">
      <c r="A106" s="5"/>
      <c r="B106" s="6"/>
      <c r="C106" s="6"/>
      <c r="D106" s="6"/>
      <c r="E106" s="6"/>
      <c r="F106" s="6"/>
      <c r="G106" s="6"/>
      <c r="H106" s="6"/>
      <c r="I106" s="6"/>
      <c r="J106" s="8"/>
    </row>
    <row r="107" spans="1:10" ht="21">
      <c r="A107" s="5"/>
      <c r="B107" s="6"/>
      <c r="C107" s="6"/>
      <c r="D107" s="6"/>
      <c r="E107" s="6"/>
      <c r="F107" s="6"/>
      <c r="G107" s="6"/>
      <c r="H107" s="6"/>
      <c r="I107" s="6"/>
      <c r="J107" s="8"/>
    </row>
    <row r="108" spans="1:10" ht="21">
      <c r="A108" s="5"/>
      <c r="B108" s="6"/>
      <c r="C108" s="6"/>
      <c r="D108" s="6"/>
      <c r="E108" s="6"/>
      <c r="F108" s="6"/>
      <c r="G108" s="6"/>
      <c r="H108" s="6"/>
      <c r="I108" s="6"/>
      <c r="J108" s="8"/>
    </row>
    <row r="109" spans="1:10" ht="21">
      <c r="A109" s="5"/>
      <c r="B109" s="6"/>
      <c r="C109" s="6"/>
      <c r="D109" s="6"/>
      <c r="E109" s="6"/>
      <c r="F109" s="6"/>
      <c r="G109" s="6"/>
      <c r="H109" s="6"/>
      <c r="I109" s="6"/>
      <c r="J109" s="8"/>
    </row>
    <row r="110" spans="1:10" ht="21">
      <c r="A110" s="5"/>
      <c r="B110" s="6"/>
      <c r="C110" s="6"/>
      <c r="D110" s="6"/>
      <c r="E110" s="6"/>
      <c r="F110" s="6"/>
      <c r="G110" s="6"/>
      <c r="H110" s="6"/>
      <c r="I110" s="6"/>
      <c r="J110" s="8"/>
    </row>
    <row r="111" spans="1:10" ht="21">
      <c r="A111" s="5"/>
      <c r="B111" s="6"/>
      <c r="C111" s="6"/>
      <c r="D111" s="6"/>
      <c r="E111" s="6"/>
      <c r="F111" s="6"/>
      <c r="G111" s="6"/>
      <c r="H111" s="6"/>
      <c r="I111" s="6"/>
      <c r="J111" s="8"/>
    </row>
    <row r="112" spans="1:10" ht="21">
      <c r="A112" s="5"/>
      <c r="B112" s="6"/>
      <c r="C112" s="6"/>
      <c r="D112" s="6"/>
      <c r="E112" s="6"/>
      <c r="F112" s="6"/>
      <c r="G112" s="6"/>
      <c r="H112" s="6"/>
      <c r="I112" s="6"/>
      <c r="J112" s="8"/>
    </row>
    <row r="113" spans="1:10" ht="21">
      <c r="A113" s="5"/>
      <c r="B113" s="6"/>
      <c r="C113" s="6"/>
      <c r="D113" s="6"/>
      <c r="E113" s="6"/>
      <c r="F113" s="6"/>
      <c r="G113" s="6"/>
      <c r="H113" s="6"/>
      <c r="I113" s="6"/>
      <c r="J113" s="8"/>
    </row>
  </sheetData>
  <sheetProtection/>
  <mergeCells count="1">
    <mergeCell ref="B1:H1"/>
  </mergeCells>
  <printOptions/>
  <pageMargins left="0.35433070866141736" right="0.15748031496062992" top="0.2362204724409449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421875" style="239" customWidth="1"/>
    <col min="2" max="2" width="46.00390625" style="239" customWidth="1"/>
    <col min="3" max="3" width="9.8515625" style="239" customWidth="1"/>
    <col min="4" max="5" width="15.28125" style="371" customWidth="1"/>
    <col min="6" max="6" width="12.8515625" style="339" hidden="1" customWidth="1"/>
    <col min="7" max="7" width="12.8515625" style="340" hidden="1" customWidth="1"/>
    <col min="8" max="8" width="13.57421875" style="224" bestFit="1" customWidth="1"/>
    <col min="9" max="9" width="13.00390625" style="239" customWidth="1"/>
    <col min="10" max="10" width="14.00390625" style="224" customWidth="1"/>
    <col min="11" max="11" width="14.57421875" style="224" customWidth="1"/>
    <col min="12" max="12" width="14.140625" style="224" bestFit="1" customWidth="1"/>
    <col min="13" max="16384" width="9.140625" style="239" customWidth="1"/>
  </cols>
  <sheetData>
    <row r="1" spans="1:12" s="132" customFormat="1" ht="19.5">
      <c r="A1" s="456" t="s">
        <v>70</v>
      </c>
      <c r="B1" s="456"/>
      <c r="C1" s="456"/>
      <c r="D1" s="456"/>
      <c r="E1" s="456"/>
      <c r="F1" s="339"/>
      <c r="G1" s="340"/>
      <c r="H1" s="224"/>
      <c r="J1" s="341"/>
      <c r="K1" s="341"/>
      <c r="L1" s="341"/>
    </row>
    <row r="2" spans="1:12" s="132" customFormat="1" ht="19.5">
      <c r="A2" s="451" t="s">
        <v>280</v>
      </c>
      <c r="B2" s="451"/>
      <c r="C2" s="451"/>
      <c r="D2" s="451"/>
      <c r="E2" s="451"/>
      <c r="F2" s="339"/>
      <c r="G2" s="340"/>
      <c r="H2" s="224"/>
      <c r="J2" s="341"/>
      <c r="K2" s="341"/>
      <c r="L2" s="341"/>
    </row>
    <row r="3" spans="1:12" s="132" customFormat="1" ht="19.5">
      <c r="A3" s="457" t="s">
        <v>495</v>
      </c>
      <c r="B3" s="457"/>
      <c r="C3" s="457"/>
      <c r="D3" s="457"/>
      <c r="E3" s="457"/>
      <c r="F3" s="339"/>
      <c r="G3" s="340"/>
      <c r="H3" s="224"/>
      <c r="J3" s="341"/>
      <c r="K3" s="341"/>
      <c r="L3" s="341"/>
    </row>
    <row r="4" spans="1:12" s="132" customFormat="1" ht="19.5">
      <c r="A4" s="338"/>
      <c r="B4" s="338"/>
      <c r="C4" s="338"/>
      <c r="D4" s="338"/>
      <c r="E4" s="338"/>
      <c r="F4" s="339"/>
      <c r="G4" s="340"/>
      <c r="H4" s="224"/>
      <c r="J4" s="341"/>
      <c r="K4" s="341"/>
      <c r="L4" s="341"/>
    </row>
    <row r="5" spans="1:12" s="132" customFormat="1" ht="19.5">
      <c r="A5" s="454" t="s">
        <v>71</v>
      </c>
      <c r="B5" s="455"/>
      <c r="C5" s="342" t="s">
        <v>0</v>
      </c>
      <c r="D5" s="343" t="s">
        <v>72</v>
      </c>
      <c r="E5" s="343" t="s">
        <v>73</v>
      </c>
      <c r="F5" s="344" t="s">
        <v>460</v>
      </c>
      <c r="G5" s="345" t="s">
        <v>461</v>
      </c>
      <c r="H5" s="224"/>
      <c r="J5" s="341"/>
      <c r="K5" s="341"/>
      <c r="L5" s="341"/>
    </row>
    <row r="6" spans="1:12" s="132" customFormat="1" ht="19.5">
      <c r="A6" s="346"/>
      <c r="B6" s="276"/>
      <c r="C6" s="269"/>
      <c r="D6" s="296"/>
      <c r="E6" s="254"/>
      <c r="F6" s="344"/>
      <c r="G6" s="340"/>
      <c r="H6" s="224"/>
      <c r="J6" s="341"/>
      <c r="K6" s="341"/>
      <c r="L6" s="341"/>
    </row>
    <row r="7" spans="1:12" s="293" customFormat="1" ht="19.5">
      <c r="A7" s="289" t="s">
        <v>74</v>
      </c>
      <c r="B7" s="289"/>
      <c r="C7" s="347">
        <v>11012001</v>
      </c>
      <c r="D7" s="296">
        <v>5491246.57</v>
      </c>
      <c r="E7" s="296"/>
      <c r="F7" s="348"/>
      <c r="G7" s="349">
        <f aca="true" t="shared" si="0" ref="G7:G17">+F7-D7</f>
        <v>-5491246.57</v>
      </c>
      <c r="H7" s="385"/>
      <c r="I7" s="350"/>
      <c r="J7" s="351"/>
      <c r="K7" s="351"/>
      <c r="L7" s="351"/>
    </row>
    <row r="8" spans="1:12" s="293" customFormat="1" ht="19.5">
      <c r="A8" s="289" t="s">
        <v>442</v>
      </c>
      <c r="B8" s="289"/>
      <c r="C8" s="347">
        <v>11012001</v>
      </c>
      <c r="D8" s="296">
        <v>25516001.97</v>
      </c>
      <c r="E8" s="296"/>
      <c r="F8" s="348"/>
      <c r="G8" s="349">
        <f t="shared" si="0"/>
        <v>-25516001.97</v>
      </c>
      <c r="H8" s="385"/>
      <c r="I8" s="350"/>
      <c r="J8" s="351"/>
      <c r="K8" s="351"/>
      <c r="L8" s="351"/>
    </row>
    <row r="9" spans="1:12" s="293" customFormat="1" ht="19.5">
      <c r="A9" s="289" t="s">
        <v>75</v>
      </c>
      <c r="B9" s="352"/>
      <c r="C9" s="347">
        <v>11012002</v>
      </c>
      <c r="D9" s="296">
        <v>17508756.81</v>
      </c>
      <c r="E9" s="296"/>
      <c r="F9" s="348"/>
      <c r="G9" s="349">
        <f t="shared" si="0"/>
        <v>-17508756.81</v>
      </c>
      <c r="H9" s="385"/>
      <c r="I9" s="350"/>
      <c r="J9" s="351"/>
      <c r="K9" s="351"/>
      <c r="L9" s="351"/>
    </row>
    <row r="10" spans="1:12" s="293" customFormat="1" ht="19.5">
      <c r="A10" s="289" t="s">
        <v>76</v>
      </c>
      <c r="B10" s="289"/>
      <c r="C10" s="347">
        <v>11012002</v>
      </c>
      <c r="D10" s="296">
        <v>3489732.46</v>
      </c>
      <c r="E10" s="296"/>
      <c r="F10" s="348"/>
      <c r="G10" s="349">
        <f t="shared" si="0"/>
        <v>-3489732.46</v>
      </c>
      <c r="H10" s="385"/>
      <c r="I10" s="350"/>
      <c r="J10" s="351"/>
      <c r="K10" s="351"/>
      <c r="L10" s="351"/>
    </row>
    <row r="11" spans="1:12" s="293" customFormat="1" ht="19.5">
      <c r="A11" s="353" t="s">
        <v>441</v>
      </c>
      <c r="B11" s="352"/>
      <c r="C11" s="347">
        <v>11012002</v>
      </c>
      <c r="D11" s="296">
        <v>13055000</v>
      </c>
      <c r="E11" s="296"/>
      <c r="F11" s="348"/>
      <c r="G11" s="349">
        <f t="shared" si="0"/>
        <v>-13055000</v>
      </c>
      <c r="H11" s="385"/>
      <c r="I11" s="350"/>
      <c r="J11" s="351"/>
      <c r="K11" s="351"/>
      <c r="L11" s="351"/>
    </row>
    <row r="12" spans="1:12" s="293" customFormat="1" ht="19.5">
      <c r="A12" s="353" t="s">
        <v>51</v>
      </c>
      <c r="B12" s="352"/>
      <c r="C12" s="253">
        <v>11032000</v>
      </c>
      <c r="D12" s="296">
        <v>4701981.95</v>
      </c>
      <c r="E12" s="296"/>
      <c r="F12" s="354"/>
      <c r="G12" s="349">
        <f t="shared" si="0"/>
        <v>-4701981.95</v>
      </c>
      <c r="H12" s="385"/>
      <c r="I12" s="350"/>
      <c r="J12" s="351"/>
      <c r="K12" s="351"/>
      <c r="L12" s="351"/>
    </row>
    <row r="13" spans="1:12" s="293" customFormat="1" ht="19.5">
      <c r="A13" s="353" t="s">
        <v>11</v>
      </c>
      <c r="B13" s="352"/>
      <c r="C13" s="253">
        <v>11041000</v>
      </c>
      <c r="D13" s="296">
        <v>8300</v>
      </c>
      <c r="E13" s="296"/>
      <c r="F13" s="354"/>
      <c r="G13" s="349">
        <f t="shared" si="0"/>
        <v>-8300</v>
      </c>
      <c r="H13" s="385"/>
      <c r="I13" s="350"/>
      <c r="J13" s="351"/>
      <c r="K13" s="351"/>
      <c r="L13" s="351"/>
    </row>
    <row r="14" spans="1:12" s="293" customFormat="1" ht="19.5" hidden="1">
      <c r="A14" s="353" t="s">
        <v>13</v>
      </c>
      <c r="B14" s="352"/>
      <c r="C14" s="253">
        <v>11042000</v>
      </c>
      <c r="D14" s="296"/>
      <c r="E14" s="296"/>
      <c r="F14" s="354"/>
      <c r="G14" s="349">
        <f t="shared" si="0"/>
        <v>0</v>
      </c>
      <c r="H14" s="385"/>
      <c r="I14" s="350"/>
      <c r="J14" s="351"/>
      <c r="K14" s="351"/>
      <c r="L14" s="351"/>
    </row>
    <row r="15" spans="1:12" s="293" customFormat="1" ht="19.5">
      <c r="A15" s="353" t="s">
        <v>52</v>
      </c>
      <c r="B15" s="352"/>
      <c r="C15" s="347">
        <v>11043001</v>
      </c>
      <c r="D15" s="296">
        <v>80940</v>
      </c>
      <c r="E15" s="296"/>
      <c r="F15" s="354"/>
      <c r="G15" s="349">
        <f t="shared" si="0"/>
        <v>-80940</v>
      </c>
      <c r="H15" s="385"/>
      <c r="I15" s="350"/>
      <c r="J15" s="351"/>
      <c r="K15" s="351"/>
      <c r="L15" s="351"/>
    </row>
    <row r="16" spans="1:12" s="293" customFormat="1" ht="19.5">
      <c r="A16" s="353" t="s">
        <v>53</v>
      </c>
      <c r="B16" s="352"/>
      <c r="C16" s="347">
        <v>11043002</v>
      </c>
      <c r="D16" s="296">
        <v>39308.56</v>
      </c>
      <c r="E16" s="296"/>
      <c r="F16" s="354"/>
      <c r="G16" s="349">
        <f t="shared" si="0"/>
        <v>-39308.56</v>
      </c>
      <c r="H16" s="385"/>
      <c r="I16" s="350"/>
      <c r="J16" s="351"/>
      <c r="K16" s="351"/>
      <c r="L16" s="351"/>
    </row>
    <row r="17" spans="1:12" s="293" customFormat="1" ht="19.5">
      <c r="A17" s="353" t="s">
        <v>10</v>
      </c>
      <c r="B17" s="352"/>
      <c r="C17" s="347">
        <v>11044000</v>
      </c>
      <c r="D17" s="296">
        <v>642188</v>
      </c>
      <c r="E17" s="296"/>
      <c r="F17" s="354"/>
      <c r="G17" s="349">
        <f t="shared" si="0"/>
        <v>-642188</v>
      </c>
      <c r="H17" s="385"/>
      <c r="I17" s="350"/>
      <c r="J17" s="351"/>
      <c r="K17" s="351"/>
      <c r="L17" s="351"/>
    </row>
    <row r="18" spans="1:12" s="293" customFormat="1" ht="19.5">
      <c r="A18" s="289" t="s">
        <v>21</v>
      </c>
      <c r="B18" s="289"/>
      <c r="C18" s="355" t="s">
        <v>346</v>
      </c>
      <c r="D18" s="296">
        <v>3311308</v>
      </c>
      <c r="E18" s="289"/>
      <c r="F18" s="354"/>
      <c r="G18" s="349">
        <f aca="true" t="shared" si="1" ref="G18:G27">+F18-D18</f>
        <v>-3311308</v>
      </c>
      <c r="H18" s="385"/>
      <c r="I18" s="350"/>
      <c r="J18" s="351"/>
      <c r="K18" s="351"/>
      <c r="L18" s="351"/>
    </row>
    <row r="19" spans="1:12" s="293" customFormat="1" ht="19.5">
      <c r="A19" s="289" t="s">
        <v>68</v>
      </c>
      <c r="B19" s="289"/>
      <c r="C19" s="253">
        <v>52100000</v>
      </c>
      <c r="D19" s="296">
        <v>598200</v>
      </c>
      <c r="E19" s="289"/>
      <c r="F19" s="354"/>
      <c r="G19" s="349">
        <f t="shared" si="1"/>
        <v>-598200</v>
      </c>
      <c r="H19" s="385"/>
      <c r="I19" s="350"/>
      <c r="J19" s="351"/>
      <c r="K19" s="351"/>
      <c r="L19" s="351"/>
    </row>
    <row r="20" spans="1:12" s="293" customFormat="1" ht="19.5">
      <c r="A20" s="289" t="s">
        <v>69</v>
      </c>
      <c r="B20" s="289"/>
      <c r="C20" s="253">
        <v>52200000</v>
      </c>
      <c r="D20" s="296">
        <v>2345926.58</v>
      </c>
      <c r="E20" s="289"/>
      <c r="F20" s="354"/>
      <c r="G20" s="349">
        <f t="shared" si="1"/>
        <v>-2345926.58</v>
      </c>
      <c r="H20" s="385"/>
      <c r="I20" s="350"/>
      <c r="J20" s="351"/>
      <c r="K20" s="351"/>
      <c r="L20" s="351"/>
    </row>
    <row r="21" spans="1:12" s="293" customFormat="1" ht="19.5">
      <c r="A21" s="289" t="s">
        <v>22</v>
      </c>
      <c r="B21" s="289"/>
      <c r="C21" s="253">
        <v>53100000</v>
      </c>
      <c r="D21" s="296">
        <v>29000</v>
      </c>
      <c r="E21" s="289"/>
      <c r="F21" s="354"/>
      <c r="G21" s="349">
        <f t="shared" si="1"/>
        <v>-29000</v>
      </c>
      <c r="H21" s="385"/>
      <c r="I21" s="350"/>
      <c r="J21" s="351"/>
      <c r="K21" s="351"/>
      <c r="L21" s="351"/>
    </row>
    <row r="22" spans="1:12" s="293" customFormat="1" ht="19.5">
      <c r="A22" s="289" t="s">
        <v>23</v>
      </c>
      <c r="B22" s="289"/>
      <c r="C22" s="253">
        <v>53200000</v>
      </c>
      <c r="D22" s="296">
        <v>534562.54</v>
      </c>
      <c r="E22" s="289"/>
      <c r="F22" s="354"/>
      <c r="G22" s="349">
        <f t="shared" si="1"/>
        <v>-534562.54</v>
      </c>
      <c r="H22" s="385"/>
      <c r="I22" s="350"/>
      <c r="J22" s="351"/>
      <c r="K22" s="351"/>
      <c r="L22" s="351"/>
    </row>
    <row r="23" spans="1:12" s="293" customFormat="1" ht="19.5">
      <c r="A23" s="353" t="s">
        <v>24</v>
      </c>
      <c r="B23" s="352"/>
      <c r="C23" s="253">
        <v>53300000</v>
      </c>
      <c r="D23" s="296">
        <v>37583.4</v>
      </c>
      <c r="E23" s="289"/>
      <c r="F23" s="354"/>
      <c r="G23" s="349">
        <f t="shared" si="1"/>
        <v>-37583.4</v>
      </c>
      <c r="H23" s="385"/>
      <c r="I23" s="350"/>
      <c r="J23" s="351"/>
      <c r="K23" s="351"/>
      <c r="L23" s="351"/>
    </row>
    <row r="24" spans="1:12" s="293" customFormat="1" ht="19.5">
      <c r="A24" s="289" t="s">
        <v>25</v>
      </c>
      <c r="B24" s="289"/>
      <c r="C24" s="253">
        <v>53400000</v>
      </c>
      <c r="D24" s="296">
        <v>217424.49</v>
      </c>
      <c r="E24" s="289"/>
      <c r="F24" s="354"/>
      <c r="G24" s="349">
        <f t="shared" si="1"/>
        <v>-217424.49</v>
      </c>
      <c r="H24" s="385"/>
      <c r="I24" s="350"/>
      <c r="J24" s="351"/>
      <c r="K24" s="351"/>
      <c r="L24" s="351"/>
    </row>
    <row r="25" spans="1:12" s="293" customFormat="1" ht="19.5" hidden="1">
      <c r="A25" s="289" t="s">
        <v>27</v>
      </c>
      <c r="B25" s="289"/>
      <c r="C25" s="253">
        <v>54100000</v>
      </c>
      <c r="D25" s="296"/>
      <c r="E25" s="289"/>
      <c r="F25" s="354"/>
      <c r="G25" s="349">
        <f t="shared" si="1"/>
        <v>0</v>
      </c>
      <c r="H25" s="385"/>
      <c r="I25" s="350"/>
      <c r="J25" s="351"/>
      <c r="K25" s="351"/>
      <c r="L25" s="351"/>
    </row>
    <row r="26" spans="1:12" s="293" customFormat="1" ht="19.5" hidden="1">
      <c r="A26" s="289" t="s">
        <v>28</v>
      </c>
      <c r="B26" s="289"/>
      <c r="C26" s="253">
        <v>54200000</v>
      </c>
      <c r="D26" s="296"/>
      <c r="E26" s="289"/>
      <c r="F26" s="354"/>
      <c r="G26" s="349">
        <f t="shared" si="1"/>
        <v>0</v>
      </c>
      <c r="H26" s="385"/>
      <c r="I26" s="350"/>
      <c r="J26" s="351"/>
      <c r="K26" s="351"/>
      <c r="L26" s="351"/>
    </row>
    <row r="27" spans="1:12" s="293" customFormat="1" ht="19.5">
      <c r="A27" s="289" t="s">
        <v>26</v>
      </c>
      <c r="B27" s="289"/>
      <c r="C27" s="253">
        <v>56100000</v>
      </c>
      <c r="D27" s="296">
        <v>2063000</v>
      </c>
      <c r="E27" s="289"/>
      <c r="F27" s="354"/>
      <c r="G27" s="349">
        <f t="shared" si="1"/>
        <v>-2063000</v>
      </c>
      <c r="H27" s="385"/>
      <c r="I27" s="350"/>
      <c r="J27" s="351"/>
      <c r="K27" s="351"/>
      <c r="L27" s="351"/>
    </row>
    <row r="28" spans="1:12" s="293" customFormat="1" ht="19.5" hidden="1">
      <c r="A28" s="353" t="s">
        <v>77</v>
      </c>
      <c r="B28" s="352"/>
      <c r="C28" s="253">
        <v>21010000</v>
      </c>
      <c r="D28" s="296"/>
      <c r="E28" s="296">
        <f>+แนบ2!F25</f>
        <v>0</v>
      </c>
      <c r="F28" s="354"/>
      <c r="G28" s="349"/>
      <c r="H28" s="385"/>
      <c r="I28" s="350"/>
      <c r="J28" s="351"/>
      <c r="K28" s="351"/>
      <c r="L28" s="351"/>
    </row>
    <row r="29" spans="1:12" s="293" customFormat="1" ht="19.5">
      <c r="A29" s="289" t="s">
        <v>267</v>
      </c>
      <c r="B29" s="352"/>
      <c r="C29" s="253">
        <v>21040000</v>
      </c>
      <c r="D29" s="296"/>
      <c r="E29" s="333">
        <f>+'หมายเหตุ 2-3'!F24</f>
        <v>111582.54000000001</v>
      </c>
      <c r="F29" s="354"/>
      <c r="G29" s="349"/>
      <c r="H29" s="385"/>
      <c r="I29" s="350"/>
      <c r="J29" s="351"/>
      <c r="K29" s="351"/>
      <c r="L29" s="351"/>
    </row>
    <row r="30" spans="1:12" s="293" customFormat="1" ht="19.5">
      <c r="A30" s="289" t="s">
        <v>16</v>
      </c>
      <c r="B30" s="352"/>
      <c r="C30" s="253">
        <v>31000000</v>
      </c>
      <c r="D30" s="296"/>
      <c r="E30" s="296">
        <v>43106176.65</v>
      </c>
      <c r="F30" s="354"/>
      <c r="G30" s="349"/>
      <c r="H30" s="385"/>
      <c r="I30" s="350"/>
      <c r="J30" s="351"/>
      <c r="K30" s="351"/>
      <c r="L30" s="351"/>
    </row>
    <row r="31" spans="1:12" s="293" customFormat="1" ht="19.5">
      <c r="A31" s="289" t="s">
        <v>17</v>
      </c>
      <c r="B31" s="352"/>
      <c r="C31" s="253">
        <v>32000000</v>
      </c>
      <c r="D31" s="296"/>
      <c r="E31" s="296">
        <v>24587405.2</v>
      </c>
      <c r="F31" s="354"/>
      <c r="G31" s="349"/>
      <c r="H31" s="385"/>
      <c r="I31" s="350"/>
      <c r="J31" s="351"/>
      <c r="K31" s="351"/>
      <c r="L31" s="351"/>
    </row>
    <row r="32" spans="1:12" s="293" customFormat="1" ht="19.5">
      <c r="A32" s="289" t="s">
        <v>78</v>
      </c>
      <c r="B32" s="352"/>
      <c r="C32" s="253"/>
      <c r="D32" s="296"/>
      <c r="E32" s="333">
        <f>+'หมายเหตุ 1 รายรับจริง'!G134</f>
        <v>11865296.940000001</v>
      </c>
      <c r="F32" s="354"/>
      <c r="G32" s="349"/>
      <c r="H32" s="385"/>
      <c r="I32" s="350"/>
      <c r="J32" s="351"/>
      <c r="K32" s="351"/>
      <c r="L32" s="351"/>
    </row>
    <row r="33" spans="1:12" s="293" customFormat="1" ht="19.5">
      <c r="A33" s="356"/>
      <c r="B33" s="357"/>
      <c r="C33" s="337"/>
      <c r="D33" s="358"/>
      <c r="E33" s="358"/>
      <c r="F33" s="354"/>
      <c r="G33" s="349"/>
      <c r="H33" s="385"/>
      <c r="I33" s="350"/>
      <c r="J33" s="351"/>
      <c r="K33" s="351"/>
      <c r="L33" s="351"/>
    </row>
    <row r="34" spans="1:12" s="293" customFormat="1" ht="19.5">
      <c r="A34" s="359"/>
      <c r="B34" s="360"/>
      <c r="C34" s="361"/>
      <c r="D34" s="362">
        <f>SUM(D6:D33)</f>
        <v>79670461.33</v>
      </c>
      <c r="E34" s="362">
        <f>SUM(E6:E33)</f>
        <v>79670461.33</v>
      </c>
      <c r="F34" s="339"/>
      <c r="G34" s="349"/>
      <c r="H34" s="224"/>
      <c r="I34" s="363"/>
      <c r="J34" s="351"/>
      <c r="K34" s="351"/>
      <c r="L34" s="351"/>
    </row>
    <row r="35" spans="1:12" s="132" customFormat="1" ht="19.5">
      <c r="A35" s="273"/>
      <c r="B35" s="273"/>
      <c r="C35" s="273"/>
      <c r="D35" s="364"/>
      <c r="E35" s="365">
        <f>+D34-E34</f>
        <v>0</v>
      </c>
      <c r="F35" s="339"/>
      <c r="G35" s="349"/>
      <c r="H35" s="224"/>
      <c r="I35" s="308"/>
      <c r="J35" s="341"/>
      <c r="K35" s="341"/>
      <c r="L35" s="341"/>
    </row>
    <row r="36" spans="1:12" s="132" customFormat="1" ht="19.5">
      <c r="A36" s="273"/>
      <c r="B36" s="273"/>
      <c r="C36" s="273"/>
      <c r="D36" s="364"/>
      <c r="E36" s="365"/>
      <c r="F36" s="339"/>
      <c r="G36" s="340"/>
      <c r="H36" s="224"/>
      <c r="J36" s="341"/>
      <c r="K36" s="341"/>
      <c r="L36" s="341"/>
    </row>
    <row r="37" spans="1:12" s="132" customFormat="1" ht="19.5">
      <c r="A37" s="273"/>
      <c r="B37" s="273"/>
      <c r="C37" s="273"/>
      <c r="D37" s="364"/>
      <c r="E37" s="365"/>
      <c r="F37" s="339"/>
      <c r="G37" s="340"/>
      <c r="H37" s="224"/>
      <c r="J37" s="341"/>
      <c r="K37" s="341"/>
      <c r="L37" s="341"/>
    </row>
    <row r="38" spans="1:12" s="15" customFormat="1" ht="21">
      <c r="A38" s="366" t="s">
        <v>362</v>
      </c>
      <c r="G38" s="23"/>
      <c r="H38" s="224"/>
      <c r="J38" s="240"/>
      <c r="K38" s="240"/>
      <c r="L38" s="240"/>
    </row>
    <row r="39" spans="2:12" s="15" customFormat="1" ht="21">
      <c r="B39" s="366" t="s">
        <v>363</v>
      </c>
      <c r="G39" s="23"/>
      <c r="H39" s="224"/>
      <c r="J39" s="240"/>
      <c r="K39" s="240"/>
      <c r="L39" s="240"/>
    </row>
    <row r="40" spans="1:12" s="15" customFormat="1" ht="21">
      <c r="A40" s="366" t="s">
        <v>364</v>
      </c>
      <c r="B40" s="367"/>
      <c r="C40" s="367"/>
      <c r="D40" s="367"/>
      <c r="E40" s="367"/>
      <c r="F40" s="368"/>
      <c r="G40" s="369"/>
      <c r="H40" s="224"/>
      <c r="J40" s="240"/>
      <c r="K40" s="240"/>
      <c r="L40" s="240"/>
    </row>
    <row r="41" spans="1:12" s="132" customFormat="1" ht="19.5">
      <c r="A41" s="309"/>
      <c r="B41" s="309"/>
      <c r="C41" s="309"/>
      <c r="D41" s="310"/>
      <c r="E41" s="310"/>
      <c r="F41" s="340"/>
      <c r="G41" s="340"/>
      <c r="H41" s="224"/>
      <c r="J41" s="341"/>
      <c r="K41" s="341"/>
      <c r="L41" s="341"/>
    </row>
    <row r="42" spans="1:12" s="132" customFormat="1" ht="19.5">
      <c r="A42" s="309"/>
      <c r="B42" s="309"/>
      <c r="C42" s="309"/>
      <c r="D42" s="310"/>
      <c r="E42" s="310"/>
      <c r="F42" s="340"/>
      <c r="G42" s="340"/>
      <c r="H42" s="224"/>
      <c r="J42" s="341"/>
      <c r="K42" s="341"/>
      <c r="L42" s="341"/>
    </row>
    <row r="43" spans="1:12" s="132" customFormat="1" ht="21">
      <c r="A43" s="309"/>
      <c r="B43" s="34"/>
      <c r="C43" s="370"/>
      <c r="D43" s="371"/>
      <c r="E43" s="371"/>
      <c r="F43" s="340"/>
      <c r="G43" s="340"/>
      <c r="H43" s="224"/>
      <c r="J43" s="341"/>
      <c r="K43" s="341"/>
      <c r="L43" s="341"/>
    </row>
    <row r="44" spans="1:6" ht="21">
      <c r="A44" s="34"/>
      <c r="B44" s="34"/>
      <c r="C44" s="370"/>
      <c r="F44" s="340"/>
    </row>
    <row r="45" spans="1:6" ht="21">
      <c r="A45" s="34"/>
      <c r="B45" s="34"/>
      <c r="C45" s="370"/>
      <c r="F45" s="340"/>
    </row>
    <row r="46" spans="2:5" ht="21">
      <c r="B46" s="34"/>
      <c r="C46" s="35"/>
      <c r="D46" s="40"/>
      <c r="E46" s="38"/>
    </row>
    <row r="47" spans="2:5" ht="21">
      <c r="B47" s="34"/>
      <c r="C47" s="35"/>
      <c r="D47" s="40"/>
      <c r="E47" s="38"/>
    </row>
    <row r="48" spans="2:5" ht="21">
      <c r="B48" s="34"/>
      <c r="C48" s="35"/>
      <c r="D48" s="40"/>
      <c r="E48" s="38"/>
    </row>
    <row r="51" spans="1:3" ht="21">
      <c r="A51" s="34"/>
      <c r="B51" s="34"/>
      <c r="C51" s="34"/>
    </row>
    <row r="52" spans="1:3" ht="21">
      <c r="A52" s="35"/>
      <c r="B52" s="35"/>
      <c r="C52" s="35"/>
    </row>
    <row r="53" spans="1:3" ht="21">
      <c r="A53" s="35"/>
      <c r="B53" s="35"/>
      <c r="C53" s="35"/>
    </row>
    <row r="54" spans="1:3" ht="21">
      <c r="A54" s="35"/>
      <c r="B54" s="35"/>
      <c r="C54" s="35"/>
    </row>
    <row r="55" spans="1:3" ht="21">
      <c r="A55" s="35"/>
      <c r="B55" s="35"/>
      <c r="C55" s="35"/>
    </row>
    <row r="56" spans="1:3" ht="21">
      <c r="A56" s="35"/>
      <c r="B56" s="35"/>
      <c r="C56" s="35"/>
    </row>
    <row r="57" spans="1:3" ht="21">
      <c r="A57" s="35"/>
      <c r="B57" s="35"/>
      <c r="C57" s="35"/>
    </row>
    <row r="58" spans="1:3" ht="21">
      <c r="A58" s="35"/>
      <c r="B58" s="35"/>
      <c r="C58" s="35"/>
    </row>
  </sheetData>
  <sheetProtection/>
  <mergeCells count="4">
    <mergeCell ref="A5:B5"/>
    <mergeCell ref="A1:E1"/>
    <mergeCell ref="A2:E2"/>
    <mergeCell ref="A3:E3"/>
  </mergeCells>
  <printOptions/>
  <pageMargins left="0.7480314960629921" right="0.15748031496062992" top="0.984251968503937" bottom="0.1968503937007874" header="0.1574803149606299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2"/>
  <sheetViews>
    <sheetView zoomScalePageLayoutView="0" workbookViewId="0" topLeftCell="A1">
      <pane ySplit="6" topLeftCell="A119" activePane="bottomLeft" state="frozen"/>
      <selection pane="topLeft" activeCell="H39" sqref="H39"/>
      <selection pane="bottomLeft" activeCell="J135" sqref="J135"/>
    </sheetView>
  </sheetViews>
  <sheetFormatPr defaultColWidth="9.140625" defaultRowHeight="12.75"/>
  <cols>
    <col min="1" max="1" width="4.00390625" style="136" customWidth="1"/>
    <col min="2" max="2" width="51.7109375" style="136" customWidth="1"/>
    <col min="3" max="3" width="11.140625" style="228" customWidth="1"/>
    <col min="4" max="4" width="13.57421875" style="136" bestFit="1" customWidth="1"/>
    <col min="5" max="5" width="14.57421875" style="136" bestFit="1" customWidth="1"/>
    <col min="6" max="6" width="12.7109375" style="136" hidden="1" customWidth="1"/>
    <col min="7" max="7" width="14.00390625" style="136" bestFit="1" customWidth="1"/>
    <col min="8" max="8" width="13.8515625" style="224" bestFit="1" customWidth="1"/>
    <col min="9" max="16384" width="9.140625" style="136" customWidth="1"/>
  </cols>
  <sheetData>
    <row r="2" spans="1:9" s="132" customFormat="1" ht="19.5">
      <c r="A2" s="456" t="s">
        <v>70</v>
      </c>
      <c r="B2" s="456"/>
      <c r="C2" s="456"/>
      <c r="D2" s="456"/>
      <c r="E2" s="456"/>
      <c r="F2" s="456"/>
      <c r="G2" s="456"/>
      <c r="H2" s="241"/>
      <c r="I2" s="131"/>
    </row>
    <row r="3" spans="1:9" s="132" customFormat="1" ht="19.5">
      <c r="A3" s="451" t="s">
        <v>278</v>
      </c>
      <c r="B3" s="451"/>
      <c r="C3" s="451"/>
      <c r="D3" s="451"/>
      <c r="E3" s="451"/>
      <c r="F3" s="451"/>
      <c r="G3" s="451"/>
      <c r="H3" s="242"/>
      <c r="I3" s="131"/>
    </row>
    <row r="4" spans="1:9" s="132" customFormat="1" ht="19.5">
      <c r="A4" s="457" t="str">
        <f>+งบทดลอง!A3</f>
        <v>ณ  วันที่  31  ธันวาคม  2562</v>
      </c>
      <c r="B4" s="457"/>
      <c r="C4" s="457"/>
      <c r="D4" s="457"/>
      <c r="E4" s="457"/>
      <c r="F4" s="457"/>
      <c r="G4" s="457"/>
      <c r="H4" s="243"/>
      <c r="I4" s="131"/>
    </row>
    <row r="5" ht="11.25" customHeight="1"/>
    <row r="6" spans="1:7" ht="23.25" customHeight="1">
      <c r="A6" s="460" t="s">
        <v>71</v>
      </c>
      <c r="B6" s="461"/>
      <c r="C6" s="133" t="s">
        <v>0</v>
      </c>
      <c r="D6" s="134" t="s">
        <v>79</v>
      </c>
      <c r="E6" s="134" t="s">
        <v>80</v>
      </c>
      <c r="F6" s="134" t="s">
        <v>475</v>
      </c>
      <c r="G6" s="135" t="s">
        <v>266</v>
      </c>
    </row>
    <row r="7" spans="1:7" ht="21">
      <c r="A7" s="137" t="s">
        <v>81</v>
      </c>
      <c r="B7" s="138"/>
      <c r="C7" s="139">
        <v>41000000</v>
      </c>
      <c r="D7" s="140"/>
      <c r="E7" s="140"/>
      <c r="F7" s="140"/>
      <c r="G7" s="140"/>
    </row>
    <row r="8" spans="1:7" ht="21">
      <c r="A8" s="137" t="s">
        <v>82</v>
      </c>
      <c r="B8" s="138"/>
      <c r="C8" s="139">
        <v>41100000</v>
      </c>
      <c r="D8" s="140"/>
      <c r="E8" s="140"/>
      <c r="F8" s="140"/>
      <c r="G8" s="140"/>
    </row>
    <row r="9" spans="1:7" ht="21">
      <c r="A9" s="141">
        <v>1</v>
      </c>
      <c r="B9" s="142" t="s">
        <v>29</v>
      </c>
      <c r="C9" s="143">
        <v>41100001</v>
      </c>
      <c r="D9" s="144">
        <v>153000</v>
      </c>
      <c r="E9" s="144">
        <v>0</v>
      </c>
      <c r="F9" s="144"/>
      <c r="G9" s="144">
        <v>0</v>
      </c>
    </row>
    <row r="10" spans="1:9" ht="21">
      <c r="A10" s="145">
        <v>2</v>
      </c>
      <c r="B10" s="146" t="s">
        <v>30</v>
      </c>
      <c r="C10" s="147">
        <v>41100002</v>
      </c>
      <c r="D10" s="148">
        <v>31000</v>
      </c>
      <c r="E10" s="246">
        <v>472.91</v>
      </c>
      <c r="F10" s="246"/>
      <c r="G10" s="148">
        <f>410.86+205.11+472.91</f>
        <v>1088.88</v>
      </c>
      <c r="I10" s="150"/>
    </row>
    <row r="11" spans="1:7" ht="21">
      <c r="A11" s="145">
        <v>3</v>
      </c>
      <c r="B11" s="146" t="s">
        <v>31</v>
      </c>
      <c r="C11" s="147">
        <v>41100003</v>
      </c>
      <c r="D11" s="148">
        <v>71000</v>
      </c>
      <c r="E11" s="148">
        <v>0</v>
      </c>
      <c r="F11" s="148">
        <v>0</v>
      </c>
      <c r="G11" s="148">
        <v>0</v>
      </c>
    </row>
    <row r="12" spans="1:7" ht="21" hidden="1">
      <c r="A12" s="145">
        <v>4</v>
      </c>
      <c r="B12" s="146" t="s">
        <v>83</v>
      </c>
      <c r="C12" s="147"/>
      <c r="D12" s="148">
        <v>0</v>
      </c>
      <c r="E12" s="148">
        <v>0</v>
      </c>
      <c r="F12" s="148">
        <v>0</v>
      </c>
      <c r="G12" s="148">
        <v>0</v>
      </c>
    </row>
    <row r="13" spans="1:7" ht="21" hidden="1">
      <c r="A13" s="141">
        <v>5</v>
      </c>
      <c r="B13" s="151" t="s">
        <v>84</v>
      </c>
      <c r="C13" s="152"/>
      <c r="D13" s="153">
        <v>0</v>
      </c>
      <c r="E13" s="153">
        <v>0</v>
      </c>
      <c r="F13" s="153">
        <v>0</v>
      </c>
      <c r="G13" s="148">
        <v>0</v>
      </c>
    </row>
    <row r="14" spans="1:7" ht="21" hidden="1">
      <c r="A14" s="145">
        <v>6</v>
      </c>
      <c r="B14" s="154" t="s">
        <v>85</v>
      </c>
      <c r="C14" s="155"/>
      <c r="D14" s="156">
        <v>0</v>
      </c>
      <c r="E14" s="156">
        <v>0</v>
      </c>
      <c r="F14" s="156">
        <v>0</v>
      </c>
      <c r="G14" s="148">
        <v>0</v>
      </c>
    </row>
    <row r="15" spans="1:7" ht="14.25" customHeight="1">
      <c r="A15" s="157"/>
      <c r="B15" s="158"/>
      <c r="C15" s="159"/>
      <c r="D15" s="160"/>
      <c r="E15" s="160"/>
      <c r="F15" s="160"/>
      <c r="G15" s="161"/>
    </row>
    <row r="16" spans="1:7" ht="21">
      <c r="A16" s="458" t="s">
        <v>86</v>
      </c>
      <c r="B16" s="459"/>
      <c r="C16" s="162"/>
      <c r="D16" s="163"/>
      <c r="E16" s="163">
        <f>SUM(E9:E14)</f>
        <v>472.91</v>
      </c>
      <c r="F16" s="163">
        <f>SUM(F9:F14)</f>
        <v>0</v>
      </c>
      <c r="G16" s="164"/>
    </row>
    <row r="17" spans="1:8" s="166" customFormat="1" ht="21">
      <c r="A17" s="458" t="s">
        <v>235</v>
      </c>
      <c r="B17" s="459"/>
      <c r="C17" s="165"/>
      <c r="D17" s="163">
        <f>SUM(D9:D16)</f>
        <v>255000</v>
      </c>
      <c r="E17" s="163"/>
      <c r="F17" s="163"/>
      <c r="G17" s="164">
        <f>SUM(G9:G14)</f>
        <v>1088.88</v>
      </c>
      <c r="H17" s="244"/>
    </row>
    <row r="18" spans="1:8" s="166" customFormat="1" ht="21">
      <c r="A18" s="167"/>
      <c r="B18" s="168"/>
      <c r="C18" s="169"/>
      <c r="D18" s="170"/>
      <c r="E18" s="170"/>
      <c r="F18" s="170"/>
      <c r="G18" s="171"/>
      <c r="H18" s="244"/>
    </row>
    <row r="19" spans="1:7" ht="21">
      <c r="A19" s="137" t="s">
        <v>87</v>
      </c>
      <c r="B19" s="138"/>
      <c r="C19" s="139">
        <v>41200000</v>
      </c>
      <c r="D19" s="170"/>
      <c r="E19" s="170"/>
      <c r="F19" s="170"/>
      <c r="G19" s="171"/>
    </row>
    <row r="20" spans="1:7" ht="21" hidden="1">
      <c r="A20" s="172">
        <v>1</v>
      </c>
      <c r="B20" s="151" t="s">
        <v>369</v>
      </c>
      <c r="C20" s="152">
        <v>41210001</v>
      </c>
      <c r="D20" s="153">
        <v>0</v>
      </c>
      <c r="E20" s="153">
        <v>0</v>
      </c>
      <c r="F20" s="153">
        <v>0</v>
      </c>
      <c r="G20" s="153">
        <v>0</v>
      </c>
    </row>
    <row r="21" spans="1:7" ht="21" hidden="1">
      <c r="A21" s="172">
        <v>2</v>
      </c>
      <c r="B21" s="151" t="s">
        <v>88</v>
      </c>
      <c r="C21" s="152">
        <v>41210003</v>
      </c>
      <c r="D21" s="153"/>
      <c r="E21" s="153">
        <v>0</v>
      </c>
      <c r="F21" s="153">
        <v>0</v>
      </c>
      <c r="G21" s="153">
        <v>0</v>
      </c>
    </row>
    <row r="22" spans="1:7" ht="21">
      <c r="A22" s="172">
        <v>1</v>
      </c>
      <c r="B22" s="154" t="s">
        <v>89</v>
      </c>
      <c r="C22" s="152">
        <v>41210004</v>
      </c>
      <c r="D22" s="156">
        <v>1500</v>
      </c>
      <c r="E22" s="156">
        <v>145.5</v>
      </c>
      <c r="F22" s="156"/>
      <c r="G22" s="156">
        <f>29.1+87.3+145.5</f>
        <v>261.9</v>
      </c>
    </row>
    <row r="23" spans="1:7" ht="21">
      <c r="A23" s="172">
        <v>2</v>
      </c>
      <c r="B23" s="154" t="s">
        <v>32</v>
      </c>
      <c r="C23" s="152">
        <v>41210005</v>
      </c>
      <c r="D23" s="156">
        <v>0</v>
      </c>
      <c r="E23" s="156">
        <v>0</v>
      </c>
      <c r="F23" s="156">
        <v>0</v>
      </c>
      <c r="G23" s="153">
        <v>0</v>
      </c>
    </row>
    <row r="24" spans="1:7" ht="21">
      <c r="A24" s="172">
        <v>3</v>
      </c>
      <c r="B24" s="154" t="s">
        <v>90</v>
      </c>
      <c r="C24" s="152">
        <v>41210007</v>
      </c>
      <c r="D24" s="156">
        <v>9900</v>
      </c>
      <c r="E24" s="156">
        <v>0</v>
      </c>
      <c r="F24" s="156">
        <v>0</v>
      </c>
      <c r="G24" s="153">
        <v>0</v>
      </c>
    </row>
    <row r="25" spans="1:7" ht="21">
      <c r="A25" s="172">
        <v>4</v>
      </c>
      <c r="B25" s="154" t="s">
        <v>33</v>
      </c>
      <c r="C25" s="152">
        <v>41210008</v>
      </c>
      <c r="D25" s="156">
        <v>120000</v>
      </c>
      <c r="E25" s="156">
        <v>6380</v>
      </c>
      <c r="F25" s="156">
        <v>0</v>
      </c>
      <c r="G25" s="156">
        <f>1920+3400+6380</f>
        <v>11700</v>
      </c>
    </row>
    <row r="26" spans="1:7" ht="21" hidden="1">
      <c r="A26" s="172">
        <v>7</v>
      </c>
      <c r="B26" s="154" t="s">
        <v>91</v>
      </c>
      <c r="C26" s="152">
        <v>41210011</v>
      </c>
      <c r="D26" s="156"/>
      <c r="E26" s="156"/>
      <c r="F26" s="156"/>
      <c r="G26" s="156"/>
    </row>
    <row r="27" spans="1:7" ht="21">
      <c r="A27" s="172">
        <v>5</v>
      </c>
      <c r="B27" s="154" t="s">
        <v>92</v>
      </c>
      <c r="C27" s="152">
        <v>41210012</v>
      </c>
      <c r="D27" s="156">
        <v>500</v>
      </c>
      <c r="E27" s="184">
        <v>70</v>
      </c>
      <c r="F27" s="184"/>
      <c r="G27" s="156">
        <f>10+40+70</f>
        <v>120</v>
      </c>
    </row>
    <row r="28" spans="1:7" ht="21">
      <c r="A28" s="172">
        <v>6</v>
      </c>
      <c r="B28" s="154" t="s">
        <v>93</v>
      </c>
      <c r="C28" s="152">
        <v>41210013</v>
      </c>
      <c r="D28" s="156">
        <v>0</v>
      </c>
      <c r="E28" s="156">
        <v>0</v>
      </c>
      <c r="F28" s="156">
        <v>0</v>
      </c>
      <c r="G28" s="156">
        <v>0</v>
      </c>
    </row>
    <row r="29" spans="1:7" ht="21">
      <c r="A29" s="172">
        <v>7</v>
      </c>
      <c r="B29" s="173" t="s">
        <v>321</v>
      </c>
      <c r="C29" s="155">
        <v>41210029</v>
      </c>
      <c r="D29" s="156">
        <v>600</v>
      </c>
      <c r="E29" s="156">
        <v>20</v>
      </c>
      <c r="F29" s="156"/>
      <c r="G29" s="156">
        <f>50+20</f>
        <v>70</v>
      </c>
    </row>
    <row r="30" spans="1:7" ht="21">
      <c r="A30" s="172">
        <v>8</v>
      </c>
      <c r="B30" s="173" t="s">
        <v>94</v>
      </c>
      <c r="C30" s="155">
        <v>41210030</v>
      </c>
      <c r="D30" s="156">
        <v>0</v>
      </c>
      <c r="E30" s="156">
        <v>0</v>
      </c>
      <c r="F30" s="156">
        <v>0</v>
      </c>
      <c r="G30" s="156">
        <v>0</v>
      </c>
    </row>
    <row r="31" spans="1:7" ht="21">
      <c r="A31" s="172">
        <v>9</v>
      </c>
      <c r="B31" s="173" t="s">
        <v>323</v>
      </c>
      <c r="C31" s="155">
        <v>41210033</v>
      </c>
      <c r="D31" s="156">
        <v>2500</v>
      </c>
      <c r="E31" s="156">
        <v>0</v>
      </c>
      <c r="F31" s="156">
        <v>0</v>
      </c>
      <c r="G31" s="156">
        <v>0</v>
      </c>
    </row>
    <row r="32" spans="1:7" ht="21">
      <c r="A32" s="172">
        <v>10</v>
      </c>
      <c r="B32" s="174" t="s">
        <v>34</v>
      </c>
      <c r="C32" s="155">
        <v>41220002</v>
      </c>
      <c r="D32" s="156">
        <v>74000</v>
      </c>
      <c r="E32" s="156">
        <v>2300</v>
      </c>
      <c r="F32" s="156"/>
      <c r="G32" s="156">
        <f>3650+3600+2300</f>
        <v>9550</v>
      </c>
    </row>
    <row r="33" spans="1:7" ht="21">
      <c r="A33" s="172">
        <v>11</v>
      </c>
      <c r="B33" s="174" t="s">
        <v>35</v>
      </c>
      <c r="C33" s="155">
        <v>41220010</v>
      </c>
      <c r="D33" s="156">
        <v>21000</v>
      </c>
      <c r="E33" s="156">
        <v>13600</v>
      </c>
      <c r="F33" s="156"/>
      <c r="G33" s="156">
        <f>13500+12700+13600</f>
        <v>39800</v>
      </c>
    </row>
    <row r="34" spans="1:7" ht="21">
      <c r="A34" s="172">
        <v>12</v>
      </c>
      <c r="B34" s="173" t="s">
        <v>265</v>
      </c>
      <c r="C34" s="155">
        <v>41230003</v>
      </c>
      <c r="D34" s="156">
        <v>9500</v>
      </c>
      <c r="E34" s="156">
        <v>0</v>
      </c>
      <c r="F34" s="156"/>
      <c r="G34" s="156">
        <v>5000</v>
      </c>
    </row>
    <row r="35" spans="1:7" ht="21">
      <c r="A35" s="172">
        <v>13</v>
      </c>
      <c r="B35" s="173" t="s">
        <v>370</v>
      </c>
      <c r="C35" s="175">
        <v>41230004</v>
      </c>
      <c r="D35" s="156">
        <v>0</v>
      </c>
      <c r="E35" s="156">
        <v>0</v>
      </c>
      <c r="F35" s="156">
        <v>0</v>
      </c>
      <c r="G35" s="156">
        <v>0</v>
      </c>
    </row>
    <row r="36" spans="1:7" ht="21">
      <c r="A36" s="172"/>
      <c r="B36" s="173" t="s">
        <v>371</v>
      </c>
      <c r="C36" s="175"/>
      <c r="D36" s="156">
        <v>0</v>
      </c>
      <c r="E36" s="156">
        <v>0</v>
      </c>
      <c r="F36" s="156">
        <v>0</v>
      </c>
      <c r="G36" s="156">
        <v>0</v>
      </c>
    </row>
    <row r="37" spans="1:7" ht="21" hidden="1">
      <c r="A37" s="172">
        <v>17</v>
      </c>
      <c r="B37" s="173" t="s">
        <v>95</v>
      </c>
      <c r="C37" s="175">
        <v>41230005</v>
      </c>
      <c r="D37" s="156"/>
      <c r="E37" s="156">
        <v>0</v>
      </c>
      <c r="F37" s="156">
        <v>0</v>
      </c>
      <c r="G37" s="156">
        <v>0</v>
      </c>
    </row>
    <row r="38" spans="1:7" ht="21" hidden="1">
      <c r="A38" s="172">
        <v>18</v>
      </c>
      <c r="B38" s="173" t="s">
        <v>96</v>
      </c>
      <c r="C38" s="175">
        <v>41230006</v>
      </c>
      <c r="D38" s="156"/>
      <c r="E38" s="156">
        <v>0</v>
      </c>
      <c r="F38" s="156">
        <v>0</v>
      </c>
      <c r="G38" s="156">
        <v>0</v>
      </c>
    </row>
    <row r="39" spans="1:7" ht="21">
      <c r="A39" s="172">
        <v>14</v>
      </c>
      <c r="B39" s="173" t="s">
        <v>36</v>
      </c>
      <c r="C39" s="175">
        <v>41230007</v>
      </c>
      <c r="D39" s="156">
        <v>5000</v>
      </c>
      <c r="E39" s="156">
        <v>640</v>
      </c>
      <c r="F39" s="156">
        <v>0</v>
      </c>
      <c r="G39" s="156">
        <f>386+640</f>
        <v>1026</v>
      </c>
    </row>
    <row r="40" spans="1:7" ht="21">
      <c r="A40" s="172">
        <v>15</v>
      </c>
      <c r="B40" s="173" t="s">
        <v>97</v>
      </c>
      <c r="C40" s="175">
        <v>41230008</v>
      </c>
      <c r="D40" s="156">
        <v>0</v>
      </c>
      <c r="E40" s="156">
        <v>0</v>
      </c>
      <c r="F40" s="156">
        <v>0</v>
      </c>
      <c r="G40" s="156">
        <v>0</v>
      </c>
    </row>
    <row r="41" spans="1:9" ht="21">
      <c r="A41" s="176">
        <v>16</v>
      </c>
      <c r="B41" s="174" t="s">
        <v>98</v>
      </c>
      <c r="C41" s="177">
        <v>41239999</v>
      </c>
      <c r="D41" s="156">
        <v>0</v>
      </c>
      <c r="E41" s="156">
        <v>0</v>
      </c>
      <c r="F41" s="156">
        <v>0</v>
      </c>
      <c r="G41" s="156">
        <v>0</v>
      </c>
      <c r="I41" s="149"/>
    </row>
    <row r="42" spans="1:9" ht="21">
      <c r="A42" s="178"/>
      <c r="B42" s="179"/>
      <c r="C42" s="180"/>
      <c r="D42" s="160"/>
      <c r="E42" s="160"/>
      <c r="F42" s="160"/>
      <c r="G42" s="160"/>
      <c r="I42" s="149"/>
    </row>
    <row r="43" spans="1:7" ht="21">
      <c r="A43" s="458" t="s">
        <v>86</v>
      </c>
      <c r="B43" s="459"/>
      <c r="C43" s="162"/>
      <c r="D43" s="163"/>
      <c r="E43" s="163">
        <f>SUM(E20:E41)</f>
        <v>23155.5</v>
      </c>
      <c r="F43" s="163">
        <f>SUM(F20:F41)</f>
        <v>0</v>
      </c>
      <c r="G43" s="164"/>
    </row>
    <row r="44" spans="1:8" s="166" customFormat="1" ht="21">
      <c r="A44" s="458" t="s">
        <v>235</v>
      </c>
      <c r="B44" s="459"/>
      <c r="C44" s="165"/>
      <c r="D44" s="163">
        <f>SUM(D20:D43)</f>
        <v>244500</v>
      </c>
      <c r="E44" s="163"/>
      <c r="F44" s="163"/>
      <c r="G44" s="164">
        <f>SUM(G20:G41)</f>
        <v>67527.9</v>
      </c>
      <c r="H44" s="244"/>
    </row>
    <row r="45" spans="1:8" s="166" customFormat="1" ht="21">
      <c r="A45" s="181"/>
      <c r="B45" s="168"/>
      <c r="C45" s="169"/>
      <c r="D45" s="182"/>
      <c r="E45" s="170"/>
      <c r="F45" s="170"/>
      <c r="G45" s="171"/>
      <c r="H45" s="244"/>
    </row>
    <row r="46" spans="1:7" ht="21">
      <c r="A46" s="137" t="s">
        <v>99</v>
      </c>
      <c r="B46" s="138"/>
      <c r="C46" s="139">
        <v>41300000</v>
      </c>
      <c r="D46" s="170"/>
      <c r="E46" s="170"/>
      <c r="F46" s="170"/>
      <c r="G46" s="171"/>
    </row>
    <row r="47" spans="1:7" ht="21">
      <c r="A47" s="176">
        <v>1</v>
      </c>
      <c r="B47" s="154" t="s">
        <v>100</v>
      </c>
      <c r="C47" s="155">
        <v>41300002</v>
      </c>
      <c r="D47" s="156">
        <v>0</v>
      </c>
      <c r="E47" s="156">
        <v>0</v>
      </c>
      <c r="F47" s="156">
        <v>0</v>
      </c>
      <c r="G47" s="156">
        <v>0</v>
      </c>
    </row>
    <row r="48" spans="1:7" ht="21">
      <c r="A48" s="176">
        <v>2</v>
      </c>
      <c r="B48" s="174" t="s">
        <v>38</v>
      </c>
      <c r="C48" s="177">
        <v>41300003</v>
      </c>
      <c r="D48" s="183">
        <v>445000</v>
      </c>
      <c r="E48" s="156">
        <v>0</v>
      </c>
      <c r="F48" s="156"/>
      <c r="G48" s="156">
        <v>23943.6</v>
      </c>
    </row>
    <row r="49" spans="1:7" ht="21">
      <c r="A49" s="176">
        <v>3</v>
      </c>
      <c r="B49" s="174" t="s">
        <v>372</v>
      </c>
      <c r="C49" s="177">
        <v>41300004</v>
      </c>
      <c r="D49" s="183">
        <v>0</v>
      </c>
      <c r="E49" s="156">
        <v>0</v>
      </c>
      <c r="F49" s="156">
        <v>0</v>
      </c>
      <c r="G49" s="156">
        <v>0</v>
      </c>
    </row>
    <row r="50" spans="1:7" ht="21">
      <c r="A50" s="176">
        <v>4</v>
      </c>
      <c r="B50" s="174" t="s">
        <v>373</v>
      </c>
      <c r="C50" s="177">
        <v>41300005</v>
      </c>
      <c r="D50" s="183">
        <v>0</v>
      </c>
      <c r="E50" s="156">
        <v>0</v>
      </c>
      <c r="F50" s="156">
        <v>0</v>
      </c>
      <c r="G50" s="156">
        <v>0</v>
      </c>
    </row>
    <row r="51" spans="1:7" ht="21">
      <c r="A51" s="185">
        <v>5</v>
      </c>
      <c r="B51" s="186" t="s">
        <v>374</v>
      </c>
      <c r="C51" s="177">
        <v>41399999</v>
      </c>
      <c r="D51" s="187">
        <v>0</v>
      </c>
      <c r="E51" s="160">
        <v>0</v>
      </c>
      <c r="F51" s="160">
        <v>0</v>
      </c>
      <c r="G51" s="160">
        <v>0</v>
      </c>
    </row>
    <row r="52" spans="1:7" ht="21">
      <c r="A52" s="458" t="s">
        <v>86</v>
      </c>
      <c r="B52" s="459"/>
      <c r="C52" s="162"/>
      <c r="D52" s="163"/>
      <c r="E52" s="188">
        <f>SUM(E47:E51)</f>
        <v>0</v>
      </c>
      <c r="F52" s="188">
        <f>SUM(F47:F51)</f>
        <v>0</v>
      </c>
      <c r="G52" s="164"/>
    </row>
    <row r="53" spans="1:8" s="166" customFormat="1" ht="21">
      <c r="A53" s="458" t="s">
        <v>235</v>
      </c>
      <c r="B53" s="459"/>
      <c r="C53" s="165"/>
      <c r="D53" s="163">
        <f>SUM(D47:D52)</f>
        <v>445000</v>
      </c>
      <c r="E53" s="163"/>
      <c r="F53" s="163"/>
      <c r="G53" s="164">
        <f>SUM(G47:G51)</f>
        <v>23943.6</v>
      </c>
      <c r="H53" s="244"/>
    </row>
    <row r="54" spans="1:7" ht="21">
      <c r="A54" s="137" t="s">
        <v>101</v>
      </c>
      <c r="B54" s="138"/>
      <c r="C54" s="139">
        <v>41400000</v>
      </c>
      <c r="D54" s="170"/>
      <c r="E54" s="170"/>
      <c r="F54" s="170"/>
      <c r="G54" s="171"/>
    </row>
    <row r="55" spans="1:7" ht="21" hidden="1">
      <c r="A55" s="172">
        <v>1</v>
      </c>
      <c r="B55" s="189" t="s">
        <v>102</v>
      </c>
      <c r="C55" s="190">
        <v>41400001</v>
      </c>
      <c r="D55" s="191">
        <v>0</v>
      </c>
      <c r="E55" s="191">
        <v>0</v>
      </c>
      <c r="F55" s="191">
        <v>0</v>
      </c>
      <c r="G55" s="191">
        <v>0</v>
      </c>
    </row>
    <row r="56" spans="1:7" ht="21" hidden="1">
      <c r="A56" s="176">
        <v>2</v>
      </c>
      <c r="B56" s="174" t="s">
        <v>103</v>
      </c>
      <c r="C56" s="177">
        <v>41400002</v>
      </c>
      <c r="D56" s="183">
        <v>0</v>
      </c>
      <c r="E56" s="183">
        <v>0</v>
      </c>
      <c r="F56" s="183">
        <v>0</v>
      </c>
      <c r="G56" s="183">
        <v>0</v>
      </c>
    </row>
    <row r="57" spans="1:7" ht="21" hidden="1">
      <c r="A57" s="176">
        <v>3</v>
      </c>
      <c r="B57" s="174" t="s">
        <v>375</v>
      </c>
      <c r="C57" s="177">
        <v>41400003</v>
      </c>
      <c r="D57" s="183">
        <v>0</v>
      </c>
      <c r="E57" s="183">
        <v>0</v>
      </c>
      <c r="F57" s="183">
        <v>0</v>
      </c>
      <c r="G57" s="183">
        <v>0</v>
      </c>
    </row>
    <row r="58" spans="1:7" ht="21" hidden="1">
      <c r="A58" s="176">
        <v>4</v>
      </c>
      <c r="B58" s="174" t="s">
        <v>376</v>
      </c>
      <c r="C58" s="177">
        <v>41400004</v>
      </c>
      <c r="D58" s="183">
        <v>0</v>
      </c>
      <c r="E58" s="183">
        <v>0</v>
      </c>
      <c r="F58" s="183">
        <v>0</v>
      </c>
      <c r="G58" s="183">
        <v>0</v>
      </c>
    </row>
    <row r="59" spans="1:7" ht="21" hidden="1">
      <c r="A59" s="176">
        <v>5</v>
      </c>
      <c r="B59" s="174" t="s">
        <v>104</v>
      </c>
      <c r="C59" s="177">
        <v>41400005</v>
      </c>
      <c r="D59" s="183">
        <v>0</v>
      </c>
      <c r="E59" s="183">
        <v>0</v>
      </c>
      <c r="F59" s="183">
        <v>0</v>
      </c>
      <c r="G59" s="183">
        <v>0</v>
      </c>
    </row>
    <row r="60" spans="1:9" ht="21">
      <c r="A60" s="176">
        <v>1</v>
      </c>
      <c r="B60" s="174" t="s">
        <v>39</v>
      </c>
      <c r="C60" s="177">
        <v>41400006</v>
      </c>
      <c r="D60" s="183">
        <v>256000</v>
      </c>
      <c r="E60" s="183">
        <v>19653</v>
      </c>
      <c r="F60" s="183"/>
      <c r="G60" s="183">
        <f>17166+19653</f>
        <v>36819</v>
      </c>
      <c r="I60" s="150"/>
    </row>
    <row r="61" spans="1:7" ht="21" customHeight="1">
      <c r="A61" s="178">
        <v>2</v>
      </c>
      <c r="B61" s="179" t="s">
        <v>62</v>
      </c>
      <c r="C61" s="319">
        <v>41499999</v>
      </c>
      <c r="D61" s="192">
        <v>7000</v>
      </c>
      <c r="E61" s="320">
        <v>0</v>
      </c>
      <c r="F61" s="320"/>
      <c r="G61" s="320">
        <v>2250</v>
      </c>
    </row>
    <row r="62" spans="1:7" ht="21" customHeight="1">
      <c r="A62" s="321"/>
      <c r="B62" s="322"/>
      <c r="C62" s="323"/>
      <c r="D62" s="324"/>
      <c r="E62" s="324"/>
      <c r="F62" s="324"/>
      <c r="G62" s="324"/>
    </row>
    <row r="63" spans="1:7" ht="21">
      <c r="A63" s="458" t="s">
        <v>86</v>
      </c>
      <c r="B63" s="459"/>
      <c r="C63" s="162"/>
      <c r="D63" s="163"/>
      <c r="E63" s="163">
        <f>SUM(E55:E61)</f>
        <v>19653</v>
      </c>
      <c r="F63" s="163">
        <f>SUM(F55:F61)</f>
        <v>0</v>
      </c>
      <c r="G63" s="164"/>
    </row>
    <row r="64" spans="1:8" s="166" customFormat="1" ht="21">
      <c r="A64" s="458" t="s">
        <v>235</v>
      </c>
      <c r="B64" s="459"/>
      <c r="C64" s="165"/>
      <c r="D64" s="163">
        <f>SUM(D55:D63)</f>
        <v>263000</v>
      </c>
      <c r="E64" s="163"/>
      <c r="F64" s="163"/>
      <c r="G64" s="164">
        <f>SUM(G55:G61)</f>
        <v>39069</v>
      </c>
      <c r="H64" s="244"/>
    </row>
    <row r="65" spans="1:7" ht="21">
      <c r="A65" s="193"/>
      <c r="B65" s="194"/>
      <c r="C65" s="195"/>
      <c r="D65" s="170"/>
      <c r="E65" s="170"/>
      <c r="F65" s="170"/>
      <c r="G65" s="171"/>
    </row>
    <row r="66" spans="1:7" ht="21">
      <c r="A66" s="196" t="s">
        <v>105</v>
      </c>
      <c r="B66" s="138"/>
      <c r="C66" s="139">
        <v>41500000</v>
      </c>
      <c r="D66" s="170"/>
      <c r="E66" s="170"/>
      <c r="F66" s="170"/>
      <c r="G66" s="171"/>
    </row>
    <row r="67" spans="1:7" ht="21">
      <c r="A67" s="172">
        <v>1</v>
      </c>
      <c r="B67" s="189" t="s">
        <v>106</v>
      </c>
      <c r="C67" s="190">
        <v>41500001</v>
      </c>
      <c r="D67" s="191">
        <v>0</v>
      </c>
      <c r="E67" s="191">
        <v>0</v>
      </c>
      <c r="F67" s="191">
        <v>0</v>
      </c>
      <c r="G67" s="191">
        <v>0</v>
      </c>
    </row>
    <row r="68" spans="1:7" ht="21">
      <c r="A68" s="176">
        <v>2</v>
      </c>
      <c r="B68" s="174" t="s">
        <v>377</v>
      </c>
      <c r="C68" s="190">
        <v>41500002</v>
      </c>
      <c r="D68" s="183">
        <v>0</v>
      </c>
      <c r="E68" s="183">
        <v>0</v>
      </c>
      <c r="F68" s="183">
        <v>0</v>
      </c>
      <c r="G68" s="183">
        <v>0</v>
      </c>
    </row>
    <row r="69" spans="1:7" ht="21">
      <c r="A69" s="176">
        <v>3</v>
      </c>
      <c r="B69" s="174" t="s">
        <v>107</v>
      </c>
      <c r="C69" s="190">
        <v>41500003</v>
      </c>
      <c r="D69" s="183">
        <v>0</v>
      </c>
      <c r="E69" s="183">
        <v>0</v>
      </c>
      <c r="F69" s="183">
        <v>0</v>
      </c>
      <c r="G69" s="183">
        <v>0</v>
      </c>
    </row>
    <row r="70" spans="1:7" ht="21">
      <c r="A70" s="176">
        <v>4</v>
      </c>
      <c r="B70" s="174" t="s">
        <v>40</v>
      </c>
      <c r="C70" s="190">
        <v>41500004</v>
      </c>
      <c r="D70" s="183">
        <v>80500</v>
      </c>
      <c r="E70" s="183">
        <v>0</v>
      </c>
      <c r="F70" s="183">
        <v>0</v>
      </c>
      <c r="G70" s="183">
        <v>0</v>
      </c>
    </row>
    <row r="71" spans="1:7" ht="21">
      <c r="A71" s="176">
        <v>5</v>
      </c>
      <c r="B71" s="174" t="s">
        <v>108</v>
      </c>
      <c r="C71" s="190">
        <v>41500005</v>
      </c>
      <c r="D71" s="183">
        <v>0</v>
      </c>
      <c r="E71" s="183">
        <v>0</v>
      </c>
      <c r="F71" s="183">
        <v>0</v>
      </c>
      <c r="G71" s="183">
        <v>0</v>
      </c>
    </row>
    <row r="72" spans="1:7" ht="21">
      <c r="A72" s="176">
        <v>6</v>
      </c>
      <c r="B72" s="174" t="s">
        <v>109</v>
      </c>
      <c r="C72" s="190">
        <v>41500006</v>
      </c>
      <c r="D72" s="183">
        <v>0</v>
      </c>
      <c r="E72" s="183">
        <v>0</v>
      </c>
      <c r="F72" s="183">
        <v>0</v>
      </c>
      <c r="G72" s="183">
        <v>0</v>
      </c>
    </row>
    <row r="73" spans="1:7" ht="21">
      <c r="A73" s="176">
        <v>7</v>
      </c>
      <c r="B73" s="174" t="s">
        <v>110</v>
      </c>
      <c r="C73" s="190">
        <v>41500007</v>
      </c>
      <c r="D73" s="183">
        <v>0</v>
      </c>
      <c r="E73" s="183">
        <v>0</v>
      </c>
      <c r="F73" s="183">
        <v>0</v>
      </c>
      <c r="G73" s="183">
        <v>0</v>
      </c>
    </row>
    <row r="74" spans="1:7" ht="21">
      <c r="A74" s="176">
        <v>8</v>
      </c>
      <c r="B74" s="174" t="s">
        <v>111</v>
      </c>
      <c r="C74" s="190">
        <v>41500008</v>
      </c>
      <c r="D74" s="183">
        <v>0</v>
      </c>
      <c r="E74" s="183">
        <v>0</v>
      </c>
      <c r="F74" s="183">
        <v>0</v>
      </c>
      <c r="G74" s="183">
        <v>0</v>
      </c>
    </row>
    <row r="75" spans="1:7" ht="21">
      <c r="A75" s="178">
        <v>9</v>
      </c>
      <c r="B75" s="179" t="s">
        <v>41</v>
      </c>
      <c r="C75" s="180">
        <v>41599999</v>
      </c>
      <c r="D75" s="192">
        <v>10000</v>
      </c>
      <c r="E75" s="320">
        <v>0</v>
      </c>
      <c r="F75" s="320">
        <v>0</v>
      </c>
      <c r="G75" s="320">
        <v>0</v>
      </c>
    </row>
    <row r="76" spans="1:7" ht="21">
      <c r="A76" s="321"/>
      <c r="B76" s="322"/>
      <c r="C76" s="323"/>
      <c r="D76" s="324"/>
      <c r="E76" s="324"/>
      <c r="F76" s="324"/>
      <c r="G76" s="324"/>
    </row>
    <row r="77" spans="1:7" ht="21">
      <c r="A77" s="458" t="s">
        <v>86</v>
      </c>
      <c r="B77" s="459"/>
      <c r="C77" s="162"/>
      <c r="D77" s="163"/>
      <c r="E77" s="163">
        <f>SUM(E67:E75)</f>
        <v>0</v>
      </c>
      <c r="F77" s="163">
        <f>SUM(F67:F75)</f>
        <v>0</v>
      </c>
      <c r="G77" s="164"/>
    </row>
    <row r="78" spans="1:8" s="166" customFormat="1" ht="21">
      <c r="A78" s="458" t="s">
        <v>235</v>
      </c>
      <c r="B78" s="459"/>
      <c r="C78" s="165"/>
      <c r="D78" s="163">
        <f>SUM(D67:D77)</f>
        <v>90500</v>
      </c>
      <c r="E78" s="163"/>
      <c r="F78" s="163"/>
      <c r="G78" s="164">
        <f>SUM(G67:G75)</f>
        <v>0</v>
      </c>
      <c r="H78" s="244"/>
    </row>
    <row r="79" spans="1:7" ht="21">
      <c r="A79" s="198"/>
      <c r="B79" s="199"/>
      <c r="C79" s="195"/>
      <c r="D79" s="170"/>
      <c r="E79" s="170"/>
      <c r="F79" s="170"/>
      <c r="G79" s="171"/>
    </row>
    <row r="80" spans="1:7" ht="21">
      <c r="A80" s="200" t="s">
        <v>112</v>
      </c>
      <c r="B80" s="201"/>
      <c r="C80" s="180">
        <v>41600000</v>
      </c>
      <c r="D80" s="202"/>
      <c r="E80" s="202"/>
      <c r="F80" s="202"/>
      <c r="G80" s="171"/>
    </row>
    <row r="81" spans="1:7" ht="21">
      <c r="A81" s="185">
        <v>1</v>
      </c>
      <c r="B81" s="186" t="s">
        <v>113</v>
      </c>
      <c r="C81" s="197">
        <v>41600001</v>
      </c>
      <c r="D81" s="187">
        <v>0</v>
      </c>
      <c r="E81" s="187">
        <v>0</v>
      </c>
      <c r="F81" s="187">
        <v>0</v>
      </c>
      <c r="G81" s="187">
        <v>0</v>
      </c>
    </row>
    <row r="82" spans="1:7" ht="21">
      <c r="A82" s="458" t="s">
        <v>86</v>
      </c>
      <c r="B82" s="459"/>
      <c r="C82" s="162"/>
      <c r="D82" s="163"/>
      <c r="E82" s="163">
        <f>SUM(E81)</f>
        <v>0</v>
      </c>
      <c r="F82" s="163">
        <f>SUM(F81)</f>
        <v>0</v>
      </c>
      <c r="G82" s="164"/>
    </row>
    <row r="83" spans="1:8" s="166" customFormat="1" ht="21">
      <c r="A83" s="458" t="s">
        <v>235</v>
      </c>
      <c r="B83" s="459"/>
      <c r="C83" s="165"/>
      <c r="D83" s="163">
        <f>SUM(D81:D82)</f>
        <v>0</v>
      </c>
      <c r="E83" s="163"/>
      <c r="F83" s="163"/>
      <c r="G83" s="164">
        <f>SUM(G81)</f>
        <v>0</v>
      </c>
      <c r="H83" s="244"/>
    </row>
    <row r="84" spans="1:7" ht="21">
      <c r="A84" s="200" t="s">
        <v>114</v>
      </c>
      <c r="B84" s="203"/>
      <c r="C84" s="204">
        <v>42000000</v>
      </c>
      <c r="D84" s="202"/>
      <c r="E84" s="202"/>
      <c r="F84" s="202"/>
      <c r="G84" s="205"/>
    </row>
    <row r="85" spans="1:7" ht="21">
      <c r="A85" s="200" t="s">
        <v>115</v>
      </c>
      <c r="B85" s="201"/>
      <c r="C85" s="180">
        <v>42100000</v>
      </c>
      <c r="D85" s="202"/>
      <c r="E85" s="202"/>
      <c r="F85" s="202"/>
      <c r="G85" s="205"/>
    </row>
    <row r="86" spans="1:7" ht="21">
      <c r="A86" s="206">
        <v>1</v>
      </c>
      <c r="B86" s="207" t="s">
        <v>116</v>
      </c>
      <c r="C86" s="208">
        <v>42100001</v>
      </c>
      <c r="D86" s="144">
        <v>463000</v>
      </c>
      <c r="E86" s="144">
        <v>0</v>
      </c>
      <c r="F86" s="144"/>
      <c r="G86" s="144">
        <v>86779.2</v>
      </c>
    </row>
    <row r="87" spans="1:7" ht="21">
      <c r="A87" s="206">
        <v>2</v>
      </c>
      <c r="B87" s="209" t="s">
        <v>117</v>
      </c>
      <c r="C87" s="210">
        <v>42100002</v>
      </c>
      <c r="D87" s="148">
        <v>8500000</v>
      </c>
      <c r="E87" s="144">
        <v>0</v>
      </c>
      <c r="F87" s="144"/>
      <c r="G87" s="144">
        <v>1580101.03</v>
      </c>
    </row>
    <row r="88" spans="1:7" ht="21">
      <c r="A88" s="206">
        <v>3</v>
      </c>
      <c r="B88" s="207" t="s">
        <v>378</v>
      </c>
      <c r="C88" s="210">
        <v>42100004</v>
      </c>
      <c r="D88" s="144">
        <v>2850000</v>
      </c>
      <c r="E88" s="144">
        <v>292556</v>
      </c>
      <c r="F88" s="144"/>
      <c r="G88" s="144">
        <f>555886.97+292556</f>
        <v>848442.97</v>
      </c>
    </row>
    <row r="89" spans="1:7" ht="21">
      <c r="A89" s="206">
        <v>4</v>
      </c>
      <c r="B89" s="211" t="s">
        <v>42</v>
      </c>
      <c r="C89" s="210">
        <v>42100005</v>
      </c>
      <c r="D89" s="156">
        <v>120000</v>
      </c>
      <c r="E89" s="148">
        <v>0</v>
      </c>
      <c r="F89" s="148"/>
      <c r="G89" s="144">
        <v>0</v>
      </c>
    </row>
    <row r="90" spans="1:7" ht="21">
      <c r="A90" s="206">
        <v>5</v>
      </c>
      <c r="B90" s="211" t="s">
        <v>43</v>
      </c>
      <c r="C90" s="210">
        <v>42100006</v>
      </c>
      <c r="D90" s="156">
        <v>0</v>
      </c>
      <c r="E90" s="148">
        <v>0</v>
      </c>
      <c r="F90" s="148">
        <v>0</v>
      </c>
      <c r="G90" s="144">
        <v>0</v>
      </c>
    </row>
    <row r="91" spans="1:7" ht="21">
      <c r="A91" s="206">
        <v>6</v>
      </c>
      <c r="B91" s="211" t="s">
        <v>44</v>
      </c>
      <c r="C91" s="210">
        <v>42100007</v>
      </c>
      <c r="D91" s="156">
        <v>5800000</v>
      </c>
      <c r="E91" s="148">
        <v>543139.15</v>
      </c>
      <c r="F91" s="148"/>
      <c r="G91" s="144">
        <f>1186075.66+543139.15</f>
        <v>1729214.81</v>
      </c>
    </row>
    <row r="92" spans="1:7" ht="21" hidden="1">
      <c r="A92" s="206">
        <v>7</v>
      </c>
      <c r="B92" s="154" t="s">
        <v>118</v>
      </c>
      <c r="C92" s="210">
        <v>42100008</v>
      </c>
      <c r="D92" s="156">
        <v>0</v>
      </c>
      <c r="E92" s="148">
        <v>0</v>
      </c>
      <c r="F92" s="148">
        <v>0</v>
      </c>
      <c r="G92" s="144">
        <v>0</v>
      </c>
    </row>
    <row r="93" spans="1:7" ht="21" hidden="1">
      <c r="A93" s="206">
        <v>8</v>
      </c>
      <c r="B93" s="154" t="s">
        <v>119</v>
      </c>
      <c r="C93" s="210">
        <v>42100009</v>
      </c>
      <c r="D93" s="156">
        <v>0</v>
      </c>
      <c r="E93" s="148">
        <v>0</v>
      </c>
      <c r="F93" s="148">
        <v>0</v>
      </c>
      <c r="G93" s="144">
        <v>0</v>
      </c>
    </row>
    <row r="94" spans="1:7" ht="21" hidden="1">
      <c r="A94" s="206">
        <v>9</v>
      </c>
      <c r="B94" s="154" t="s">
        <v>120</v>
      </c>
      <c r="C94" s="210">
        <v>42100010</v>
      </c>
      <c r="D94" s="156">
        <v>0</v>
      </c>
      <c r="E94" s="148">
        <v>0</v>
      </c>
      <c r="F94" s="148">
        <v>0</v>
      </c>
      <c r="G94" s="144">
        <v>0</v>
      </c>
    </row>
    <row r="95" spans="1:7" ht="21">
      <c r="A95" s="206">
        <v>7</v>
      </c>
      <c r="B95" s="154" t="s">
        <v>379</v>
      </c>
      <c r="C95" s="210">
        <v>42100011</v>
      </c>
      <c r="D95" s="156">
        <v>0</v>
      </c>
      <c r="E95" s="148">
        <v>0</v>
      </c>
      <c r="F95" s="148">
        <v>0</v>
      </c>
      <c r="G95" s="144">
        <v>0</v>
      </c>
    </row>
    <row r="96" spans="1:7" ht="21">
      <c r="A96" s="206">
        <v>8</v>
      </c>
      <c r="B96" s="154" t="s">
        <v>45</v>
      </c>
      <c r="C96" s="210">
        <v>42100012</v>
      </c>
      <c r="D96" s="156">
        <v>112000</v>
      </c>
      <c r="E96" s="148">
        <v>49410.07</v>
      </c>
      <c r="F96" s="148"/>
      <c r="G96" s="144">
        <v>49410.07</v>
      </c>
    </row>
    <row r="97" spans="1:7" ht="21">
      <c r="A97" s="206">
        <v>9</v>
      </c>
      <c r="B97" s="154" t="s">
        <v>46</v>
      </c>
      <c r="C97" s="210">
        <v>42100013</v>
      </c>
      <c r="D97" s="156">
        <v>157000</v>
      </c>
      <c r="E97" s="148">
        <v>0</v>
      </c>
      <c r="F97" s="148">
        <v>0</v>
      </c>
      <c r="G97" s="144">
        <v>37803.08</v>
      </c>
    </row>
    <row r="98" spans="1:7" ht="21">
      <c r="A98" s="206">
        <v>10</v>
      </c>
      <c r="B98" s="154" t="s">
        <v>380</v>
      </c>
      <c r="C98" s="210">
        <v>42100014</v>
      </c>
      <c r="D98" s="156">
        <v>0</v>
      </c>
      <c r="E98" s="148">
        <v>0</v>
      </c>
      <c r="F98" s="148">
        <v>0</v>
      </c>
      <c r="G98" s="144">
        <v>0</v>
      </c>
    </row>
    <row r="99" spans="1:7" ht="21">
      <c r="A99" s="206">
        <v>11</v>
      </c>
      <c r="B99" s="212" t="s">
        <v>121</v>
      </c>
      <c r="C99" s="210">
        <v>42100015</v>
      </c>
      <c r="D99" s="213">
        <v>1200000</v>
      </c>
      <c r="E99" s="148">
        <v>152862</v>
      </c>
      <c r="F99" s="156"/>
      <c r="G99" s="144">
        <f>170075+152862</f>
        <v>322937</v>
      </c>
    </row>
    <row r="100" spans="1:7" ht="21">
      <c r="A100" s="206">
        <v>12</v>
      </c>
      <c r="B100" s="154" t="s">
        <v>381</v>
      </c>
      <c r="C100" s="214">
        <v>42100017</v>
      </c>
      <c r="D100" s="156">
        <v>0</v>
      </c>
      <c r="E100" s="156">
        <v>0</v>
      </c>
      <c r="F100" s="156">
        <v>0</v>
      </c>
      <c r="G100" s="144">
        <v>0</v>
      </c>
    </row>
    <row r="101" spans="1:7" ht="21">
      <c r="A101" s="206">
        <v>13</v>
      </c>
      <c r="B101" s="154" t="s">
        <v>122</v>
      </c>
      <c r="C101" s="214">
        <v>42199999</v>
      </c>
      <c r="D101" s="156">
        <v>0</v>
      </c>
      <c r="E101" s="213">
        <v>0</v>
      </c>
      <c r="F101" s="213">
        <v>0</v>
      </c>
      <c r="G101" s="144">
        <v>0</v>
      </c>
    </row>
    <row r="102" spans="1:7" ht="21">
      <c r="A102" s="215"/>
      <c r="B102" s="158"/>
      <c r="C102" s="216"/>
      <c r="D102" s="217"/>
      <c r="E102" s="218"/>
      <c r="F102" s="218"/>
      <c r="G102" s="161"/>
    </row>
    <row r="103" spans="1:7" ht="21">
      <c r="A103" s="458" t="s">
        <v>86</v>
      </c>
      <c r="B103" s="459"/>
      <c r="C103" s="162"/>
      <c r="D103" s="163"/>
      <c r="E103" s="163">
        <f>SUM(E86:E101)</f>
        <v>1037967.22</v>
      </c>
      <c r="F103" s="163">
        <f>SUM(F86:F101)</f>
        <v>0</v>
      </c>
      <c r="G103" s="164"/>
    </row>
    <row r="104" spans="1:8" s="166" customFormat="1" ht="21">
      <c r="A104" s="458" t="s">
        <v>235</v>
      </c>
      <c r="B104" s="459"/>
      <c r="C104" s="165"/>
      <c r="D104" s="163">
        <f>SUM(D86:D103)</f>
        <v>19202000</v>
      </c>
      <c r="E104" s="163"/>
      <c r="F104" s="163"/>
      <c r="G104" s="164">
        <f>SUM(G86:G101)</f>
        <v>4654688.16</v>
      </c>
      <c r="H104" s="244"/>
    </row>
    <row r="105" spans="1:8" s="166" customFormat="1" ht="21">
      <c r="A105" s="219" t="s">
        <v>382</v>
      </c>
      <c r="B105" s="168"/>
      <c r="C105" s="169">
        <v>43000000</v>
      </c>
      <c r="D105" s="170"/>
      <c r="E105" s="170"/>
      <c r="F105" s="170"/>
      <c r="G105" s="171"/>
      <c r="H105" s="244"/>
    </row>
    <row r="106" spans="1:7" ht="21">
      <c r="A106" s="220" t="s">
        <v>123</v>
      </c>
      <c r="B106" s="138"/>
      <c r="C106" s="139">
        <v>43100000</v>
      </c>
      <c r="D106" s="170"/>
      <c r="E106" s="170"/>
      <c r="F106" s="170"/>
      <c r="G106" s="171"/>
    </row>
    <row r="107" spans="1:7" ht="21">
      <c r="A107" s="220" t="s">
        <v>368</v>
      </c>
      <c r="B107" s="138"/>
      <c r="C107" s="139">
        <v>43100002</v>
      </c>
      <c r="D107" s="221"/>
      <c r="E107" s="170"/>
      <c r="F107" s="170"/>
      <c r="G107" s="171"/>
    </row>
    <row r="108" spans="1:7" ht="22.5" customHeight="1">
      <c r="A108" s="222">
        <v>1</v>
      </c>
      <c r="B108" s="174" t="s">
        <v>438</v>
      </c>
      <c r="C108" s="223"/>
      <c r="D108" s="224">
        <v>23200000</v>
      </c>
      <c r="E108" s="156">
        <v>0</v>
      </c>
      <c r="F108" s="156">
        <v>0</v>
      </c>
      <c r="G108" s="183">
        <v>2120731.4</v>
      </c>
    </row>
    <row r="109" spans="1:7" ht="21" customHeight="1">
      <c r="A109" s="222">
        <v>2</v>
      </c>
      <c r="B109" s="174" t="s">
        <v>48</v>
      </c>
      <c r="C109" s="223"/>
      <c r="D109" s="183"/>
      <c r="E109" s="156">
        <v>0</v>
      </c>
      <c r="F109" s="156"/>
      <c r="G109" s="183">
        <v>18000</v>
      </c>
    </row>
    <row r="110" spans="1:7" ht="21">
      <c r="A110" s="222">
        <v>3</v>
      </c>
      <c r="B110" s="174" t="s">
        <v>49</v>
      </c>
      <c r="C110" s="223"/>
      <c r="D110" s="183"/>
      <c r="E110" s="156">
        <v>0</v>
      </c>
      <c r="F110" s="156">
        <v>0</v>
      </c>
      <c r="G110" s="183">
        <v>530528</v>
      </c>
    </row>
    <row r="111" spans="1:7" ht="21">
      <c r="A111" s="222">
        <v>4</v>
      </c>
      <c r="B111" s="174" t="s">
        <v>50</v>
      </c>
      <c r="C111" s="223"/>
      <c r="D111" s="183"/>
      <c r="E111" s="156">
        <v>0</v>
      </c>
      <c r="F111" s="156">
        <v>0</v>
      </c>
      <c r="G111" s="183">
        <v>1113620</v>
      </c>
    </row>
    <row r="112" spans="1:7" ht="21">
      <c r="A112" s="222">
        <v>5</v>
      </c>
      <c r="B112" s="174" t="s">
        <v>283</v>
      </c>
      <c r="C112" s="223"/>
      <c r="D112" s="183"/>
      <c r="E112" s="156">
        <v>0</v>
      </c>
      <c r="F112" s="156"/>
      <c r="G112" s="183">
        <v>2268300</v>
      </c>
    </row>
    <row r="113" spans="1:7" ht="21">
      <c r="A113" s="222">
        <v>6</v>
      </c>
      <c r="B113" s="174" t="s">
        <v>451</v>
      </c>
      <c r="C113" s="223"/>
      <c r="D113" s="183"/>
      <c r="E113" s="156">
        <v>0</v>
      </c>
      <c r="F113" s="156">
        <v>0</v>
      </c>
      <c r="G113" s="183">
        <v>552000</v>
      </c>
    </row>
    <row r="114" spans="1:7" ht="37.5">
      <c r="A114" s="222">
        <v>7</v>
      </c>
      <c r="B114" s="174" t="s">
        <v>453</v>
      </c>
      <c r="C114" s="223"/>
      <c r="D114" s="183"/>
      <c r="E114" s="156">
        <v>0</v>
      </c>
      <c r="F114" s="156"/>
      <c r="G114" s="183">
        <v>372300</v>
      </c>
    </row>
    <row r="115" spans="1:7" ht="21">
      <c r="A115" s="222">
        <v>8</v>
      </c>
      <c r="B115" s="174" t="s">
        <v>452</v>
      </c>
      <c r="C115" s="223"/>
      <c r="D115" s="183"/>
      <c r="E115" s="156">
        <v>0</v>
      </c>
      <c r="F115" s="156">
        <v>0</v>
      </c>
      <c r="G115" s="183">
        <v>103500</v>
      </c>
    </row>
    <row r="116" spans="1:7" ht="37.5">
      <c r="A116" s="222">
        <v>9</v>
      </c>
      <c r="B116" s="174" t="s">
        <v>458</v>
      </c>
      <c r="C116" s="223"/>
      <c r="D116" s="183"/>
      <c r="E116" s="156">
        <v>0</v>
      </c>
      <c r="F116" s="156">
        <v>0</v>
      </c>
      <c r="G116" s="183">
        <v>0</v>
      </c>
    </row>
    <row r="117" spans="1:7" ht="21">
      <c r="A117" s="222">
        <v>10</v>
      </c>
      <c r="B117" s="174" t="s">
        <v>466</v>
      </c>
      <c r="C117" s="223"/>
      <c r="D117" s="183"/>
      <c r="E117" s="156">
        <v>0</v>
      </c>
      <c r="F117" s="156">
        <v>0</v>
      </c>
      <c r="G117" s="183">
        <v>0</v>
      </c>
    </row>
    <row r="118" spans="1:7" ht="41.25" customHeight="1">
      <c r="A118" s="222">
        <v>11</v>
      </c>
      <c r="B118" s="174" t="s">
        <v>465</v>
      </c>
      <c r="C118" s="223"/>
      <c r="D118" s="183"/>
      <c r="E118" s="156">
        <v>0</v>
      </c>
      <c r="F118" s="156"/>
      <c r="G118" s="183">
        <v>0</v>
      </c>
    </row>
    <row r="119" spans="1:7" ht="21">
      <c r="A119" s="222">
        <v>12</v>
      </c>
      <c r="B119" s="174" t="s">
        <v>469</v>
      </c>
      <c r="C119" s="223"/>
      <c r="D119" s="183"/>
      <c r="E119" s="156">
        <v>0</v>
      </c>
      <c r="F119" s="156">
        <v>0</v>
      </c>
      <c r="G119" s="183">
        <v>0</v>
      </c>
    </row>
    <row r="120" spans="1:7" ht="21">
      <c r="A120" s="222">
        <v>13</v>
      </c>
      <c r="B120" s="174" t="s">
        <v>470</v>
      </c>
      <c r="C120" s="223"/>
      <c r="D120" s="183"/>
      <c r="E120" s="156">
        <v>0</v>
      </c>
      <c r="F120" s="156">
        <v>0</v>
      </c>
      <c r="G120" s="183">
        <v>0</v>
      </c>
    </row>
    <row r="121" spans="1:7" ht="21">
      <c r="A121" s="222">
        <v>14</v>
      </c>
      <c r="B121" s="174" t="s">
        <v>471</v>
      </c>
      <c r="C121" s="223"/>
      <c r="D121" s="183"/>
      <c r="E121" s="156">
        <v>0</v>
      </c>
      <c r="F121" s="156">
        <v>0</v>
      </c>
      <c r="G121" s="183">
        <v>0</v>
      </c>
    </row>
    <row r="122" spans="1:7" ht="21">
      <c r="A122" s="222">
        <v>15</v>
      </c>
      <c r="B122" s="174" t="s">
        <v>472</v>
      </c>
      <c r="C122" s="223"/>
      <c r="D122" s="183"/>
      <c r="E122" s="156">
        <v>0</v>
      </c>
      <c r="F122" s="156">
        <v>0</v>
      </c>
      <c r="G122" s="183">
        <v>0</v>
      </c>
    </row>
    <row r="123" spans="1:7" ht="21">
      <c r="A123" s="222"/>
      <c r="B123" s="174"/>
      <c r="C123" s="223"/>
      <c r="D123" s="183"/>
      <c r="E123" s="156"/>
      <c r="F123" s="156"/>
      <c r="G123" s="183"/>
    </row>
    <row r="124" spans="1:7" ht="21">
      <c r="A124" s="458" t="s">
        <v>86</v>
      </c>
      <c r="B124" s="459"/>
      <c r="C124" s="162"/>
      <c r="D124" s="163"/>
      <c r="E124" s="226">
        <f>SUM(E108:E123)</f>
        <v>0</v>
      </c>
      <c r="F124" s="226">
        <f>SUM(F108:F123)</f>
        <v>0</v>
      </c>
      <c r="G124" s="164"/>
    </row>
    <row r="125" spans="1:8" s="166" customFormat="1" ht="21">
      <c r="A125" s="458" t="s">
        <v>235</v>
      </c>
      <c r="B125" s="459"/>
      <c r="C125" s="165"/>
      <c r="D125" s="163">
        <f>SUM(D107:D124)</f>
        <v>23200000</v>
      </c>
      <c r="E125" s="163"/>
      <c r="F125" s="163"/>
      <c r="G125" s="164">
        <f>SUM(G108:G123)</f>
        <v>7078979.4</v>
      </c>
      <c r="H125" s="244"/>
    </row>
    <row r="126" spans="1:8" s="166" customFormat="1" ht="21" hidden="1">
      <c r="A126" s="219" t="s">
        <v>383</v>
      </c>
      <c r="B126" s="168"/>
      <c r="C126" s="169">
        <v>44000000</v>
      </c>
      <c r="D126" s="170"/>
      <c r="E126" s="170"/>
      <c r="F126" s="170"/>
      <c r="G126" s="171"/>
      <c r="H126" s="244"/>
    </row>
    <row r="127" spans="1:7" ht="21" hidden="1">
      <c r="A127" s="220" t="s">
        <v>384</v>
      </c>
      <c r="B127" s="174"/>
      <c r="C127" s="223">
        <v>44100000</v>
      </c>
      <c r="D127" s="183"/>
      <c r="E127" s="156"/>
      <c r="F127" s="156"/>
      <c r="G127" s="183"/>
    </row>
    <row r="128" spans="1:7" ht="37.5" hidden="1">
      <c r="A128" s="222">
        <v>1</v>
      </c>
      <c r="B128" s="174" t="s">
        <v>459</v>
      </c>
      <c r="C128" s="177">
        <v>44100001</v>
      </c>
      <c r="D128" s="183"/>
      <c r="E128" s="225">
        <v>0</v>
      </c>
      <c r="F128" s="225">
        <v>0</v>
      </c>
      <c r="G128" s="225"/>
    </row>
    <row r="129" spans="1:7" ht="37.5" hidden="1">
      <c r="A129" s="330">
        <v>2</v>
      </c>
      <c r="B129" s="189" t="s">
        <v>467</v>
      </c>
      <c r="C129" s="177">
        <v>44100001</v>
      </c>
      <c r="D129" s="183"/>
      <c r="E129" s="225">
        <v>0</v>
      </c>
      <c r="F129" s="225">
        <v>0</v>
      </c>
      <c r="G129" s="225"/>
    </row>
    <row r="130" spans="1:7" ht="21" hidden="1">
      <c r="A130" s="185"/>
      <c r="B130" s="189"/>
      <c r="C130" s="180"/>
      <c r="D130" s="217"/>
      <c r="E130" s="217"/>
      <c r="F130" s="217"/>
      <c r="G130" s="192"/>
    </row>
    <row r="131" spans="1:8" s="166" customFormat="1" ht="21" hidden="1">
      <c r="A131" s="458" t="s">
        <v>86</v>
      </c>
      <c r="B131" s="459"/>
      <c r="C131" s="165"/>
      <c r="D131" s="163"/>
      <c r="E131" s="163">
        <f>SUM(E128:E130)</f>
        <v>0</v>
      </c>
      <c r="F131" s="163">
        <f>SUM(F128:F130)</f>
        <v>0</v>
      </c>
      <c r="G131" s="164"/>
      <c r="H131" s="244"/>
    </row>
    <row r="132" spans="1:8" s="166" customFormat="1" ht="21">
      <c r="A132" s="458" t="s">
        <v>235</v>
      </c>
      <c r="B132" s="459"/>
      <c r="C132" s="165"/>
      <c r="D132" s="163">
        <f>SUM(D128:D130)</f>
        <v>0</v>
      </c>
      <c r="E132" s="163"/>
      <c r="F132" s="163"/>
      <c r="G132" s="164">
        <f>SUM(G128:G131)</f>
        <v>0</v>
      </c>
      <c r="H132" s="244"/>
    </row>
    <row r="133" spans="1:8" s="166" customFormat="1" ht="21">
      <c r="A133" s="458" t="s">
        <v>124</v>
      </c>
      <c r="B133" s="459"/>
      <c r="C133" s="165"/>
      <c r="D133" s="163"/>
      <c r="E133" s="163">
        <f>+E16+E43+E52+E63+E77+E82+E103+E131+E124</f>
        <v>1081248.63</v>
      </c>
      <c r="F133" s="163">
        <f>+F16+F43+F52+F63+F77+F82+F103+F131+F124</f>
        <v>0</v>
      </c>
      <c r="G133" s="164"/>
      <c r="H133" s="244"/>
    </row>
    <row r="134" spans="1:8" s="166" customFormat="1" ht="21">
      <c r="A134" s="458" t="s">
        <v>125</v>
      </c>
      <c r="B134" s="459"/>
      <c r="C134" s="165"/>
      <c r="D134" s="163">
        <f>+D17+D44+D53+D64+D78+D83+D104+D125+D132</f>
        <v>43700000</v>
      </c>
      <c r="E134" s="163"/>
      <c r="F134" s="163"/>
      <c r="G134" s="164">
        <f>+G17+G44+G53+G64+G78+G83+G104+G125+G132</f>
        <v>11865296.940000001</v>
      </c>
      <c r="H134" s="244"/>
    </row>
    <row r="135" spans="5:7" ht="21">
      <c r="E135" s="227"/>
      <c r="F135" s="227"/>
      <c r="G135" s="229"/>
    </row>
    <row r="136" spans="3:8" s="231" customFormat="1" ht="18.75">
      <c r="C136" s="230"/>
      <c r="E136" s="232"/>
      <c r="F136" s="232"/>
      <c r="G136" s="149"/>
      <c r="H136" s="245"/>
    </row>
    <row r="137" spans="3:8" s="231" customFormat="1" ht="18.75">
      <c r="C137" s="230"/>
      <c r="E137" s="233"/>
      <c r="F137" s="233"/>
      <c r="G137" s="149"/>
      <c r="H137" s="245"/>
    </row>
    <row r="138" spans="3:8" s="231" customFormat="1" ht="18.75">
      <c r="C138" s="230"/>
      <c r="E138" s="232"/>
      <c r="F138" s="232"/>
      <c r="G138" s="149"/>
      <c r="H138" s="245"/>
    </row>
    <row r="139" spans="3:8" s="231" customFormat="1" ht="18.75">
      <c r="C139" s="230"/>
      <c r="G139" s="149"/>
      <c r="H139" s="245"/>
    </row>
    <row r="140" spans="3:8" s="231" customFormat="1" ht="15.75">
      <c r="C140" s="230"/>
      <c r="G140" s="232"/>
      <c r="H140" s="245"/>
    </row>
    <row r="141" spans="3:8" s="231" customFormat="1" ht="15.75">
      <c r="C141" s="230"/>
      <c r="G141" s="232"/>
      <c r="H141" s="245"/>
    </row>
    <row r="142" spans="3:8" s="234" customFormat="1" ht="21">
      <c r="C142" s="228"/>
      <c r="H142" s="224"/>
    </row>
    <row r="143" spans="3:8" s="234" customFormat="1" ht="21">
      <c r="C143" s="228"/>
      <c r="H143" s="224"/>
    </row>
    <row r="144" spans="3:8" s="234" customFormat="1" ht="21">
      <c r="C144" s="228"/>
      <c r="H144" s="224"/>
    </row>
    <row r="145" spans="3:8" s="234" customFormat="1" ht="21">
      <c r="C145" s="228"/>
      <c r="H145" s="224"/>
    </row>
    <row r="146" spans="3:8" s="234" customFormat="1" ht="21">
      <c r="C146" s="228"/>
      <c r="H146" s="224"/>
    </row>
    <row r="147" spans="3:8" s="234" customFormat="1" ht="21">
      <c r="C147" s="228"/>
      <c r="H147" s="224"/>
    </row>
    <row r="148" spans="3:8" s="234" customFormat="1" ht="21">
      <c r="C148" s="228"/>
      <c r="H148" s="224"/>
    </row>
    <row r="149" spans="3:8" s="234" customFormat="1" ht="21">
      <c r="C149" s="228"/>
      <c r="H149" s="224"/>
    </row>
    <row r="150" spans="3:8" s="234" customFormat="1" ht="21">
      <c r="C150" s="228"/>
      <c r="H150" s="224"/>
    </row>
    <row r="151" spans="3:8" s="234" customFormat="1" ht="21">
      <c r="C151" s="228"/>
      <c r="H151" s="224"/>
    </row>
    <row r="152" spans="3:8" s="234" customFormat="1" ht="21">
      <c r="C152" s="228"/>
      <c r="H152" s="224"/>
    </row>
  </sheetData>
  <sheetProtection/>
  <mergeCells count="24">
    <mergeCell ref="A43:B43"/>
    <mergeCell ref="A44:B44"/>
    <mergeCell ref="A2:G2"/>
    <mergeCell ref="A3:G3"/>
    <mergeCell ref="A4:G4"/>
    <mergeCell ref="A6:B6"/>
    <mergeCell ref="A16:B16"/>
    <mergeCell ref="A17:B17"/>
    <mergeCell ref="A52:B52"/>
    <mergeCell ref="A53:B53"/>
    <mergeCell ref="A63:B63"/>
    <mergeCell ref="A64:B64"/>
    <mergeCell ref="A77:B77"/>
    <mergeCell ref="A78:B78"/>
    <mergeCell ref="A133:B133"/>
    <mergeCell ref="A134:B134"/>
    <mergeCell ref="A82:B82"/>
    <mergeCell ref="A83:B83"/>
    <mergeCell ref="A103:B103"/>
    <mergeCell ref="A104:B104"/>
    <mergeCell ref="A131:B131"/>
    <mergeCell ref="A132:B132"/>
    <mergeCell ref="A124:B124"/>
    <mergeCell ref="A125:B125"/>
  </mergeCells>
  <printOptions/>
  <pageMargins left="0.5118110236220472" right="0" top="0.1968503937007874" bottom="0.1968503937007874" header="0.15748031496062992" footer="0.1574803149606299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F30" sqref="F30"/>
    </sheetView>
  </sheetViews>
  <sheetFormatPr defaultColWidth="9.140625" defaultRowHeight="12.75"/>
  <cols>
    <col min="1" max="1" width="6.57421875" style="35" customWidth="1"/>
    <col min="2" max="5" width="15.7109375" style="10" customWidth="1"/>
    <col min="6" max="6" width="15.7109375" style="38" customWidth="1"/>
    <col min="7" max="16384" width="9.140625" style="35" customWidth="1"/>
  </cols>
  <sheetData>
    <row r="1" spans="1:6" ht="21">
      <c r="A1" s="462" t="s">
        <v>70</v>
      </c>
      <c r="B1" s="462"/>
      <c r="C1" s="462"/>
      <c r="D1" s="462"/>
      <c r="E1" s="462"/>
      <c r="F1" s="462"/>
    </row>
    <row r="2" spans="1:6" ht="21">
      <c r="A2" s="463" t="s">
        <v>279</v>
      </c>
      <c r="B2" s="463"/>
      <c r="C2" s="463"/>
      <c r="D2" s="463"/>
      <c r="E2" s="463"/>
      <c r="F2" s="463"/>
    </row>
    <row r="3" spans="1:6" ht="21">
      <c r="A3" s="464" t="str">
        <f>+'หมายเหตุ 1 รายรับจริง'!A4:G4</f>
        <v>ณ  วันที่  31  ธันวาคม  2562</v>
      </c>
      <c r="B3" s="464"/>
      <c r="C3" s="464"/>
      <c r="D3" s="464"/>
      <c r="E3" s="464"/>
      <c r="F3" s="464"/>
    </row>
    <row r="4" spans="1:5" ht="21">
      <c r="A4" s="34"/>
      <c r="B4" s="36"/>
      <c r="C4" s="36"/>
      <c r="D4" s="36"/>
      <c r="E4" s="37"/>
    </row>
    <row r="5" spans="1:6" ht="21">
      <c r="A5" s="39" t="s">
        <v>360</v>
      </c>
      <c r="B5" s="36"/>
      <c r="C5" s="36"/>
      <c r="D5" s="36"/>
      <c r="F5" s="40"/>
    </row>
    <row r="6" spans="1:6" ht="21">
      <c r="A6" s="41" t="s">
        <v>126</v>
      </c>
      <c r="B6" s="36"/>
      <c r="C6" s="36"/>
      <c r="D6" s="36"/>
      <c r="F6" s="42" t="s">
        <v>127</v>
      </c>
    </row>
    <row r="7" spans="1:6" ht="21">
      <c r="A7" s="39"/>
      <c r="B7" s="37" t="s">
        <v>23</v>
      </c>
      <c r="C7" s="43"/>
      <c r="D7" s="43"/>
      <c r="E7" s="37"/>
      <c r="F7" s="240">
        <f>+แนบ2!F20</f>
        <v>0</v>
      </c>
    </row>
    <row r="8" spans="1:6" ht="21">
      <c r="A8" s="39"/>
      <c r="B8" s="37" t="s">
        <v>24</v>
      </c>
      <c r="C8" s="43"/>
      <c r="D8" s="43"/>
      <c r="F8" s="44">
        <f>+แนบ2!F13</f>
        <v>0</v>
      </c>
    </row>
    <row r="9" spans="1:6" ht="21">
      <c r="A9" s="39"/>
      <c r="B9" s="37" t="s">
        <v>27</v>
      </c>
      <c r="C9" s="43"/>
      <c r="D9" s="43"/>
      <c r="F9" s="44">
        <f>+แนบ2!F24</f>
        <v>0</v>
      </c>
    </row>
    <row r="10" spans="1:6" ht="21">
      <c r="A10" s="46"/>
      <c r="B10" s="37" t="s">
        <v>28</v>
      </c>
      <c r="F10" s="240">
        <v>0</v>
      </c>
    </row>
    <row r="11" spans="1:6" ht="21.75" thickBot="1">
      <c r="A11" s="46"/>
      <c r="B11" s="37"/>
      <c r="E11" s="43" t="s">
        <v>86</v>
      </c>
      <c r="F11" s="440">
        <f>SUM(F7:F10)</f>
        <v>0</v>
      </c>
    </row>
    <row r="12" spans="1:5" ht="21.75" thickTop="1">
      <c r="A12" s="39"/>
      <c r="B12" s="37"/>
      <c r="C12" s="43"/>
      <c r="D12" s="43"/>
      <c r="E12" s="43"/>
    </row>
    <row r="13" spans="1:6" ht="21">
      <c r="A13" s="39" t="s">
        <v>361</v>
      </c>
      <c r="B13" s="36"/>
      <c r="C13" s="36"/>
      <c r="D13" s="36"/>
      <c r="F13" s="40"/>
    </row>
    <row r="14" spans="1:6" ht="21">
      <c r="A14" s="41"/>
      <c r="B14" s="36"/>
      <c r="C14" s="36"/>
      <c r="D14" s="36"/>
      <c r="F14" s="42" t="s">
        <v>127</v>
      </c>
    </row>
    <row r="15" spans="1:6" ht="21">
      <c r="A15" s="46" t="s">
        <v>128</v>
      </c>
      <c r="B15" s="37"/>
      <c r="C15" s="43"/>
      <c r="D15" s="43"/>
      <c r="F15" s="45">
        <v>833.17</v>
      </c>
    </row>
    <row r="16" spans="1:6" ht="21">
      <c r="A16" s="46" t="s">
        <v>131</v>
      </c>
      <c r="B16" s="37"/>
      <c r="E16" s="37"/>
      <c r="F16" s="38">
        <v>8369.37</v>
      </c>
    </row>
    <row r="17" spans="1:5" ht="21" hidden="1">
      <c r="A17" s="46" t="s">
        <v>439</v>
      </c>
      <c r="B17" s="37"/>
      <c r="E17" s="37"/>
    </row>
    <row r="18" spans="1:6" ht="21">
      <c r="A18" s="46" t="s">
        <v>129</v>
      </c>
      <c r="B18" s="37"/>
      <c r="C18" s="43"/>
      <c r="D18" s="43"/>
      <c r="E18" s="37"/>
      <c r="F18" s="38">
        <v>37150</v>
      </c>
    </row>
    <row r="19" spans="1:6" ht="21">
      <c r="A19" s="46" t="s">
        <v>130</v>
      </c>
      <c r="B19" s="37"/>
      <c r="C19" s="43"/>
      <c r="D19" s="43"/>
      <c r="E19" s="37"/>
      <c r="F19" s="38">
        <v>10232</v>
      </c>
    </row>
    <row r="20" spans="1:2" ht="21" hidden="1">
      <c r="A20" s="46" t="s">
        <v>132</v>
      </c>
      <c r="B20" s="37"/>
    </row>
    <row r="21" spans="1:6" ht="21">
      <c r="A21" s="46" t="s">
        <v>367</v>
      </c>
      <c r="B21" s="37"/>
      <c r="E21" s="37"/>
      <c r="F21" s="38">
        <v>39900</v>
      </c>
    </row>
    <row r="22" spans="1:6" ht="22.5" customHeight="1">
      <c r="A22" s="46" t="s">
        <v>385</v>
      </c>
      <c r="B22" s="37"/>
      <c r="E22" s="37"/>
      <c r="F22" s="38">
        <v>5098</v>
      </c>
    </row>
    <row r="23" spans="1:6" ht="21">
      <c r="A23" s="46" t="s">
        <v>462</v>
      </c>
      <c r="B23" s="37"/>
      <c r="E23" s="37"/>
      <c r="F23" s="38">
        <v>10000</v>
      </c>
    </row>
    <row r="24" spans="1:6" ht="21.75" thickBot="1">
      <c r="A24" s="46"/>
      <c r="B24" s="37"/>
      <c r="E24" s="43" t="s">
        <v>86</v>
      </c>
      <c r="F24" s="47">
        <f>SUM(F15:F23)</f>
        <v>111582.54000000001</v>
      </c>
    </row>
    <row r="25" spans="1:5" s="38" customFormat="1" ht="21.75" thickTop="1">
      <c r="A25" s="46"/>
      <c r="B25" s="37"/>
      <c r="C25" s="10"/>
      <c r="D25" s="10"/>
      <c r="E25" s="10"/>
    </row>
  </sheetData>
  <sheetProtection/>
  <mergeCells count="3">
    <mergeCell ref="A1:F1"/>
    <mergeCell ref="A2:F2"/>
    <mergeCell ref="A3:F3"/>
  </mergeCells>
  <printOptions/>
  <pageMargins left="1.0236220472440944" right="0.15748031496062992" top="0.984251968503937" bottom="0" header="0.1574803149606299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6" topLeftCell="A7" activePane="bottomLeft" state="frozen"/>
      <selection pane="topLeft" activeCell="H39" sqref="H39"/>
      <selection pane="bottomLeft" activeCell="J17" sqref="J17"/>
    </sheetView>
  </sheetViews>
  <sheetFormatPr defaultColWidth="9.140625" defaultRowHeight="12.75"/>
  <cols>
    <col min="1" max="1" width="33.57421875" style="15" customWidth="1"/>
    <col min="2" max="2" width="14.28125" style="23" customWidth="1"/>
    <col min="3" max="3" width="14.7109375" style="23" customWidth="1"/>
    <col min="4" max="4" width="13.00390625" style="23" customWidth="1"/>
    <col min="5" max="5" width="11.421875" style="23" hidden="1" customWidth="1"/>
    <col min="6" max="6" width="14.140625" style="23" customWidth="1"/>
    <col min="7" max="7" width="12.28125" style="15" customWidth="1"/>
    <col min="8" max="8" width="9.140625" style="15" customWidth="1"/>
    <col min="9" max="10" width="12.421875" style="10" bestFit="1" customWidth="1"/>
    <col min="11" max="11" width="14.57421875" style="10" bestFit="1" customWidth="1"/>
    <col min="12" max="12" width="12.421875" style="10" bestFit="1" customWidth="1"/>
    <col min="13" max="13" width="14.140625" style="10" bestFit="1" customWidth="1"/>
    <col min="14" max="16384" width="9.140625" style="15" customWidth="1"/>
  </cols>
  <sheetData>
    <row r="1" spans="1:13" s="11" customFormat="1" ht="21">
      <c r="A1" s="465" t="s">
        <v>70</v>
      </c>
      <c r="B1" s="465"/>
      <c r="C1" s="465"/>
      <c r="D1" s="465"/>
      <c r="E1" s="465"/>
      <c r="F1" s="465"/>
      <c r="G1" s="465"/>
      <c r="I1" s="12"/>
      <c r="J1" s="12"/>
      <c r="K1" s="12"/>
      <c r="L1" s="12"/>
      <c r="M1" s="12"/>
    </row>
    <row r="2" spans="1:13" s="11" customFormat="1" ht="21">
      <c r="A2" s="465" t="s">
        <v>133</v>
      </c>
      <c r="B2" s="465"/>
      <c r="C2" s="465"/>
      <c r="D2" s="465"/>
      <c r="E2" s="465"/>
      <c r="F2" s="465"/>
      <c r="G2" s="465"/>
      <c r="I2" s="12"/>
      <c r="J2" s="12"/>
      <c r="K2" s="12"/>
      <c r="L2" s="12"/>
      <c r="M2" s="12"/>
    </row>
    <row r="3" spans="1:13" s="11" customFormat="1" ht="21">
      <c r="A3" s="465" t="str">
        <f>+'หมายเหตุ 1 รายรับจริง'!A4:G4</f>
        <v>ณ  วันที่  31  ธันวาคม  2562</v>
      </c>
      <c r="B3" s="465"/>
      <c r="C3" s="465"/>
      <c r="D3" s="465"/>
      <c r="E3" s="465"/>
      <c r="F3" s="465"/>
      <c r="G3" s="465"/>
      <c r="I3" s="12"/>
      <c r="J3" s="12"/>
      <c r="K3" s="12"/>
      <c r="L3" s="12"/>
      <c r="M3" s="12"/>
    </row>
    <row r="4" spans="1:6" ht="21">
      <c r="A4" s="13" t="s">
        <v>77</v>
      </c>
      <c r="B4" s="14"/>
      <c r="C4" s="15"/>
      <c r="D4" s="15"/>
      <c r="E4" s="15"/>
      <c r="F4" s="15"/>
    </row>
    <row r="5" spans="1:7" ht="21">
      <c r="A5" s="16" t="s">
        <v>134</v>
      </c>
      <c r="B5" s="466" t="s">
        <v>479</v>
      </c>
      <c r="C5" s="466"/>
      <c r="D5" s="467" t="s">
        <v>135</v>
      </c>
      <c r="E5" s="469" t="s">
        <v>473</v>
      </c>
      <c r="F5" s="17" t="s">
        <v>136</v>
      </c>
      <c r="G5" s="468" t="s">
        <v>137</v>
      </c>
    </row>
    <row r="6" spans="1:7" ht="21">
      <c r="A6" s="334" t="s">
        <v>138</v>
      </c>
      <c r="B6" s="17" t="s">
        <v>139</v>
      </c>
      <c r="C6" s="18" t="s">
        <v>140</v>
      </c>
      <c r="D6" s="467"/>
      <c r="E6" s="470"/>
      <c r="F6" s="17" t="s">
        <v>496</v>
      </c>
      <c r="G6" s="468"/>
    </row>
    <row r="7" spans="1:7" ht="21">
      <c r="A7" s="372" t="s">
        <v>24</v>
      </c>
      <c r="B7" s="373"/>
      <c r="C7" s="373"/>
      <c r="D7" s="373"/>
      <c r="E7" s="373"/>
      <c r="F7" s="373"/>
      <c r="G7" s="374"/>
    </row>
    <row r="8" spans="1:7" ht="21">
      <c r="A8" s="315" t="s">
        <v>250</v>
      </c>
      <c r="B8" s="19">
        <v>30000</v>
      </c>
      <c r="C8" s="19"/>
      <c r="D8" s="19">
        <v>30000</v>
      </c>
      <c r="E8" s="19">
        <v>0</v>
      </c>
      <c r="F8" s="19">
        <f>+B8-D8-E8</f>
        <v>0</v>
      </c>
      <c r="G8" s="20"/>
    </row>
    <row r="9" spans="1:7" ht="21">
      <c r="A9" s="315" t="s">
        <v>255</v>
      </c>
      <c r="B9" s="19">
        <v>51200</v>
      </c>
      <c r="C9" s="19"/>
      <c r="D9" s="19">
        <v>51200</v>
      </c>
      <c r="E9" s="19">
        <v>0</v>
      </c>
      <c r="F9" s="19">
        <f>+B9-D9-E9</f>
        <v>0</v>
      </c>
      <c r="G9" s="20"/>
    </row>
    <row r="10" spans="1:7" ht="21">
      <c r="A10" s="315" t="s">
        <v>478</v>
      </c>
      <c r="B10" s="19">
        <v>29200</v>
      </c>
      <c r="C10" s="19"/>
      <c r="D10" s="19">
        <v>29200</v>
      </c>
      <c r="E10" s="19">
        <v>0</v>
      </c>
      <c r="F10" s="19">
        <f>+B10-D10-E10</f>
        <v>0</v>
      </c>
      <c r="G10" s="20"/>
    </row>
    <row r="11" spans="1:7" ht="21">
      <c r="A11" s="315" t="s">
        <v>282</v>
      </c>
      <c r="B11" s="19">
        <v>431600.4</v>
      </c>
      <c r="C11" s="19"/>
      <c r="D11" s="19">
        <v>431600.4</v>
      </c>
      <c r="E11" s="19">
        <v>0</v>
      </c>
      <c r="F11" s="19">
        <f>+B11-D11-E11</f>
        <v>0</v>
      </c>
      <c r="G11" s="20"/>
    </row>
    <row r="12" spans="1:7" ht="21">
      <c r="A12" s="375"/>
      <c r="B12" s="379"/>
      <c r="C12" s="379"/>
      <c r="D12" s="379"/>
      <c r="E12" s="379"/>
      <c r="F12" s="379"/>
      <c r="G12" s="380"/>
    </row>
    <row r="13" spans="1:13" s="11" customFormat="1" ht="21">
      <c r="A13" s="21" t="s">
        <v>86</v>
      </c>
      <c r="B13" s="22">
        <f>SUM(B8:B11)</f>
        <v>542000.4</v>
      </c>
      <c r="C13" s="22">
        <f>SUM(C11:C11)</f>
        <v>0</v>
      </c>
      <c r="D13" s="22">
        <f>SUM(D11:D11)</f>
        <v>431600.4</v>
      </c>
      <c r="E13" s="22">
        <f>SUM(E11)</f>
        <v>0</v>
      </c>
      <c r="F13" s="22">
        <f>SUM(F8:F11)</f>
        <v>0</v>
      </c>
      <c r="G13" s="22"/>
      <c r="I13" s="12"/>
      <c r="J13" s="12"/>
      <c r="K13" s="12"/>
      <c r="L13" s="12"/>
      <c r="M13" s="12"/>
    </row>
    <row r="14" spans="1:7" ht="21">
      <c r="A14" s="26" t="s">
        <v>23</v>
      </c>
      <c r="B14" s="27"/>
      <c r="C14" s="27"/>
      <c r="D14" s="27"/>
      <c r="E14" s="27"/>
      <c r="F14" s="27"/>
      <c r="G14" s="28"/>
    </row>
    <row r="15" spans="1:7" ht="42">
      <c r="A15" s="315" t="s">
        <v>477</v>
      </c>
      <c r="B15" s="316">
        <v>9000</v>
      </c>
      <c r="C15" s="29"/>
      <c r="D15" s="29">
        <v>9000</v>
      </c>
      <c r="E15" s="29">
        <v>0</v>
      </c>
      <c r="F15" s="29">
        <f>+B15-D15-E15</f>
        <v>0</v>
      </c>
      <c r="G15" s="318"/>
    </row>
    <row r="16" spans="1:7" ht="39">
      <c r="A16" s="336" t="s">
        <v>480</v>
      </c>
      <c r="B16" s="335">
        <v>13500</v>
      </c>
      <c r="C16" s="29"/>
      <c r="D16" s="29">
        <v>13500</v>
      </c>
      <c r="E16" s="29">
        <v>0</v>
      </c>
      <c r="F16" s="29">
        <f>+B16-D16-E16</f>
        <v>0</v>
      </c>
      <c r="G16" s="318"/>
    </row>
    <row r="17" spans="1:7" ht="39">
      <c r="A17" s="336" t="s">
        <v>480</v>
      </c>
      <c r="B17" s="335">
        <v>13500</v>
      </c>
      <c r="C17" s="29"/>
      <c r="D17" s="29">
        <v>13500</v>
      </c>
      <c r="E17" s="29">
        <v>0</v>
      </c>
      <c r="F17" s="29">
        <f>+B17-D17-E17</f>
        <v>0</v>
      </c>
      <c r="G17" s="318"/>
    </row>
    <row r="18" spans="1:7" ht="63">
      <c r="A18" s="315" t="s">
        <v>481</v>
      </c>
      <c r="B18" s="335">
        <v>13500</v>
      </c>
      <c r="C18" s="29"/>
      <c r="D18" s="29">
        <v>13500</v>
      </c>
      <c r="E18" s="29">
        <v>0</v>
      </c>
      <c r="F18" s="29">
        <f>+B18-D18-E18</f>
        <v>0</v>
      </c>
      <c r="G18" s="318"/>
    </row>
    <row r="19" spans="1:7" ht="21">
      <c r="A19" s="375"/>
      <c r="B19" s="376"/>
      <c r="C19" s="377"/>
      <c r="D19" s="377"/>
      <c r="E19" s="377"/>
      <c r="F19" s="377"/>
      <c r="G19" s="378"/>
    </row>
    <row r="20" spans="1:13" s="11" customFormat="1" ht="21">
      <c r="A20" s="21" t="s">
        <v>86</v>
      </c>
      <c r="B20" s="22">
        <f>SUM(B15:B18)</f>
        <v>49500</v>
      </c>
      <c r="C20" s="22">
        <f>SUM(C15:C18)</f>
        <v>0</v>
      </c>
      <c r="D20" s="22">
        <f>SUM(D15:D18)</f>
        <v>49500</v>
      </c>
      <c r="E20" s="22">
        <f>SUM(E15:E18)</f>
        <v>0</v>
      </c>
      <c r="F20" s="22">
        <f>SUM(F15:F18)</f>
        <v>0</v>
      </c>
      <c r="G20" s="22"/>
      <c r="M20" s="12"/>
    </row>
    <row r="21" spans="1:7" ht="21">
      <c r="A21" s="26" t="s">
        <v>27</v>
      </c>
      <c r="B21" s="27"/>
      <c r="C21" s="27"/>
      <c r="D21" s="27"/>
      <c r="E21" s="27"/>
      <c r="F21" s="27"/>
      <c r="G21" s="28"/>
    </row>
    <row r="22" spans="1:7" ht="21">
      <c r="A22" s="315" t="s">
        <v>482</v>
      </c>
      <c r="B22" s="317">
        <v>29000</v>
      </c>
      <c r="C22" s="19"/>
      <c r="D22" s="19">
        <v>29000</v>
      </c>
      <c r="E22" s="19">
        <v>0</v>
      </c>
      <c r="F22" s="19">
        <f>+B22-D22-E22</f>
        <v>0</v>
      </c>
      <c r="G22" s="20"/>
    </row>
    <row r="23" spans="1:7" ht="21">
      <c r="A23" s="325"/>
      <c r="B23" s="317"/>
      <c r="C23" s="317"/>
      <c r="D23" s="19"/>
      <c r="E23" s="19"/>
      <c r="F23" s="19"/>
      <c r="G23" s="20"/>
    </row>
    <row r="24" spans="1:13" s="11" customFormat="1" ht="21">
      <c r="A24" s="21" t="s">
        <v>86</v>
      </c>
      <c r="B24" s="22">
        <f>SUM(B22:B23)</f>
        <v>29000</v>
      </c>
      <c r="C24" s="22">
        <f>SUM(C22:C23)</f>
        <v>0</v>
      </c>
      <c r="D24" s="22">
        <f>SUM(D22:D23)</f>
        <v>29000</v>
      </c>
      <c r="E24" s="22">
        <f>SUM(E22:E23)</f>
        <v>0</v>
      </c>
      <c r="F24" s="22">
        <f>SUM(F22:F23)</f>
        <v>0</v>
      </c>
      <c r="G24" s="22"/>
      <c r="I24" s="12"/>
      <c r="J24" s="12"/>
      <c r="K24" s="12"/>
      <c r="L24" s="12"/>
      <c r="M24" s="12"/>
    </row>
    <row r="25" spans="1:13" s="11" customFormat="1" ht="21">
      <c r="A25" s="21" t="s">
        <v>141</v>
      </c>
      <c r="B25" s="22">
        <f>+B20+B13+B24</f>
        <v>620500.4</v>
      </c>
      <c r="C25" s="22">
        <f>+C20+C13+C24</f>
        <v>0</v>
      </c>
      <c r="D25" s="22">
        <f>+D20+D13+D24</f>
        <v>510100.4</v>
      </c>
      <c r="E25" s="22">
        <f>+E20+E13+E24</f>
        <v>0</v>
      </c>
      <c r="F25" s="22">
        <f>+F20+F13+F24</f>
        <v>0</v>
      </c>
      <c r="G25" s="22"/>
      <c r="I25" s="12"/>
      <c r="J25" s="12"/>
      <c r="K25" s="12"/>
      <c r="L25" s="12"/>
      <c r="M25" s="12"/>
    </row>
  </sheetData>
  <sheetProtection/>
  <mergeCells count="7">
    <mergeCell ref="A1:G1"/>
    <mergeCell ref="A2:G2"/>
    <mergeCell ref="A3:G3"/>
    <mergeCell ref="B5:C5"/>
    <mergeCell ref="D5:D6"/>
    <mergeCell ref="G5:G6"/>
    <mergeCell ref="E5:E6"/>
  </mergeCells>
  <printOptions/>
  <pageMargins left="0.5905511811023623" right="0.11811023622047245" top="0.984251968503937" bottom="0.11811023622047245" header="0.15748031496062992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0.57421875" style="54" customWidth="1"/>
    <col min="2" max="2" width="22.421875" style="54" customWidth="1"/>
    <col min="3" max="3" width="25.8515625" style="54" customWidth="1"/>
    <col min="4" max="4" width="21.8515625" style="54" customWidth="1"/>
    <col min="5" max="16384" width="9.140625" style="54" customWidth="1"/>
  </cols>
  <sheetData>
    <row r="1" spans="1:4" s="50" customFormat="1" ht="23.25">
      <c r="A1" s="48" t="s">
        <v>70</v>
      </c>
      <c r="B1" s="49"/>
      <c r="C1" s="471" t="s">
        <v>167</v>
      </c>
      <c r="D1" s="472"/>
    </row>
    <row r="2" spans="1:4" s="50" customFormat="1" ht="23.25">
      <c r="A2" s="473" t="s">
        <v>168</v>
      </c>
      <c r="B2" s="474"/>
      <c r="C2" s="477" t="s">
        <v>169</v>
      </c>
      <c r="D2" s="473"/>
    </row>
    <row r="3" spans="1:4" s="50" customFormat="1" ht="23.25">
      <c r="A3" s="475"/>
      <c r="B3" s="476"/>
      <c r="C3" s="478"/>
      <c r="D3" s="475"/>
    </row>
    <row r="4" spans="1:4" ht="21">
      <c r="A4" s="51"/>
      <c r="B4" s="51"/>
      <c r="C4" s="52"/>
      <c r="D4" s="53" t="s">
        <v>276</v>
      </c>
    </row>
    <row r="5" spans="1:4" ht="21">
      <c r="A5" s="55" t="s">
        <v>497</v>
      </c>
      <c r="B5" s="24"/>
      <c r="C5" s="24"/>
      <c r="D5" s="56">
        <v>25693496.86</v>
      </c>
    </row>
    <row r="6" spans="1:4" ht="21">
      <c r="A6" s="55"/>
      <c r="B6" s="24"/>
      <c r="C6" s="24"/>
      <c r="D6" s="24"/>
    </row>
    <row r="7" spans="1:4" ht="21">
      <c r="A7" s="57" t="s">
        <v>170</v>
      </c>
      <c r="B7" s="57" t="s">
        <v>171</v>
      </c>
      <c r="C7" s="57" t="s">
        <v>127</v>
      </c>
      <c r="D7" s="58"/>
    </row>
    <row r="8" spans="1:4" ht="21">
      <c r="A8" s="31" t="s">
        <v>172</v>
      </c>
      <c r="B8" s="31" t="s">
        <v>173</v>
      </c>
      <c r="C8" s="31" t="s">
        <v>174</v>
      </c>
      <c r="D8" s="59" t="s">
        <v>175</v>
      </c>
    </row>
    <row r="9" spans="1:4" ht="21">
      <c r="A9" s="31"/>
      <c r="B9" s="31"/>
      <c r="C9" s="31"/>
      <c r="D9" s="59"/>
    </row>
    <row r="10" spans="1:4" ht="21">
      <c r="A10" s="55" t="s">
        <v>176</v>
      </c>
      <c r="B10" s="24"/>
      <c r="C10" s="24"/>
      <c r="D10" s="24"/>
    </row>
    <row r="11" spans="1:4" ht="21">
      <c r="A11" s="57" t="s">
        <v>177</v>
      </c>
      <c r="B11" s="57" t="s">
        <v>178</v>
      </c>
      <c r="C11" s="57" t="s">
        <v>127</v>
      </c>
      <c r="D11" s="24"/>
    </row>
    <row r="12" spans="1:4" ht="21">
      <c r="A12" s="57"/>
      <c r="B12" s="57"/>
      <c r="C12" s="57"/>
      <c r="D12" s="24"/>
    </row>
    <row r="13" spans="1:4" ht="21">
      <c r="A13" s="60">
        <v>242048</v>
      </c>
      <c r="B13" s="31" t="s">
        <v>474</v>
      </c>
      <c r="C13" s="32">
        <v>2800</v>
      </c>
      <c r="D13" s="240"/>
    </row>
    <row r="14" spans="1:4" ht="21">
      <c r="A14" s="60">
        <v>242137</v>
      </c>
      <c r="B14" s="31" t="s">
        <v>616</v>
      </c>
      <c r="C14" s="32">
        <v>6000</v>
      </c>
      <c r="D14" s="240"/>
    </row>
    <row r="15" spans="1:4" ht="21">
      <c r="A15" s="60">
        <v>242150</v>
      </c>
      <c r="B15" s="31" t="s">
        <v>617</v>
      </c>
      <c r="C15" s="32">
        <v>2950</v>
      </c>
      <c r="D15" s="240"/>
    </row>
    <row r="16" spans="1:4" ht="21">
      <c r="A16" s="60">
        <v>242151</v>
      </c>
      <c r="B16" s="31" t="s">
        <v>618</v>
      </c>
      <c r="C16" s="32">
        <v>45000</v>
      </c>
      <c r="D16" s="240">
        <f>SUM(C13:C16)</f>
        <v>56750</v>
      </c>
    </row>
    <row r="17" spans="1:3" ht="21">
      <c r="A17" s="60"/>
      <c r="B17" s="31"/>
      <c r="C17" s="32"/>
    </row>
    <row r="18" spans="1:4" s="10" customFormat="1" ht="21">
      <c r="A18" s="55" t="s">
        <v>179</v>
      </c>
      <c r="B18" s="24"/>
      <c r="C18" s="24"/>
      <c r="D18" s="61"/>
    </row>
    <row r="19" spans="1:4" s="10" customFormat="1" ht="21">
      <c r="A19" s="62" t="s">
        <v>180</v>
      </c>
      <c r="B19" s="57" t="s">
        <v>277</v>
      </c>
      <c r="C19" s="57" t="s">
        <v>127</v>
      </c>
      <c r="D19" s="61"/>
    </row>
    <row r="20" spans="1:4" s="10" customFormat="1" ht="21">
      <c r="A20" s="24" t="s">
        <v>281</v>
      </c>
      <c r="B20" s="24"/>
      <c r="C20" s="24"/>
      <c r="D20" s="25"/>
    </row>
    <row r="21" spans="1:4" s="329" customFormat="1" ht="21">
      <c r="A21" s="24" t="s">
        <v>619</v>
      </c>
      <c r="B21" s="24"/>
      <c r="C21" s="332"/>
      <c r="D21" s="329">
        <v>120744.89</v>
      </c>
    </row>
    <row r="22" spans="1:3" s="10" customFormat="1" ht="21">
      <c r="A22" s="24"/>
      <c r="B22" s="24"/>
      <c r="C22" s="32"/>
    </row>
    <row r="23" spans="1:4" s="10" customFormat="1" ht="21.75" thickBot="1">
      <c r="A23" s="24"/>
      <c r="B23" s="24"/>
      <c r="C23" s="32"/>
      <c r="D23" s="70">
        <f>SUM(D21:D22)</f>
        <v>120744.89</v>
      </c>
    </row>
    <row r="24" spans="1:4" s="329" customFormat="1" ht="21.75" thickTop="1">
      <c r="A24" s="55" t="s">
        <v>498</v>
      </c>
      <c r="B24" s="24"/>
      <c r="C24" s="24"/>
      <c r="D24" s="328">
        <f>+D5-D16-D23</f>
        <v>25516001.97</v>
      </c>
    </row>
    <row r="25" spans="1:4" s="10" customFormat="1" ht="21">
      <c r="A25" s="24"/>
      <c r="B25" s="24"/>
      <c r="C25" s="32"/>
      <c r="D25" s="383">
        <f>+งบทดลอง!D8</f>
        <v>25516001.97</v>
      </c>
    </row>
    <row r="26" spans="1:4" s="10" customFormat="1" ht="21">
      <c r="A26" s="55"/>
      <c r="B26" s="24"/>
      <c r="C26" s="63"/>
      <c r="D26" s="384">
        <f>+D25-D24</f>
        <v>0</v>
      </c>
    </row>
    <row r="27" spans="1:4" s="10" customFormat="1" ht="21">
      <c r="A27" s="64" t="s">
        <v>181</v>
      </c>
      <c r="B27" s="65"/>
      <c r="C27" s="66" t="s">
        <v>182</v>
      </c>
      <c r="D27" s="331"/>
    </row>
    <row r="28" spans="1:4" s="10" customFormat="1" ht="21">
      <c r="A28" s="55"/>
      <c r="B28" s="24"/>
      <c r="C28" s="67"/>
      <c r="D28" s="24"/>
    </row>
    <row r="29" spans="1:4" s="10" customFormat="1" ht="21">
      <c r="A29" s="24" t="s">
        <v>468</v>
      </c>
      <c r="B29" s="24" t="s">
        <v>499</v>
      </c>
      <c r="C29" s="68" t="s">
        <v>183</v>
      </c>
      <c r="D29" s="24" t="s">
        <v>499</v>
      </c>
    </row>
    <row r="30" spans="1:4" s="10" customFormat="1" ht="21">
      <c r="A30" s="479" t="s">
        <v>500</v>
      </c>
      <c r="B30" s="480"/>
      <c r="C30" s="481" t="s">
        <v>184</v>
      </c>
      <c r="D30" s="479"/>
    </row>
    <row r="31" spans="1:4" s="69" customFormat="1" ht="21">
      <c r="A31" s="482"/>
      <c r="B31" s="483"/>
      <c r="C31" s="484"/>
      <c r="D31" s="482"/>
    </row>
  </sheetData>
  <sheetProtection/>
  <mergeCells count="7">
    <mergeCell ref="C1:D1"/>
    <mergeCell ref="A2:B3"/>
    <mergeCell ref="C2:D3"/>
    <mergeCell ref="A30:B30"/>
    <mergeCell ref="C30:D30"/>
    <mergeCell ref="A31:B31"/>
    <mergeCell ref="C31:D31"/>
  </mergeCells>
  <printOptions/>
  <pageMargins left="0.8267716535433072" right="0.1968503937007874" top="0.984251968503937" bottom="0.1968503937007874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B1">
      <selection activeCell="Y16" sqref="Y16"/>
    </sheetView>
  </sheetViews>
  <sheetFormatPr defaultColWidth="9.140625" defaultRowHeight="12.75"/>
  <cols>
    <col min="1" max="1" width="0.5625" style="404" hidden="1" customWidth="1"/>
    <col min="2" max="2" width="15.00390625" style="404" customWidth="1"/>
    <col min="3" max="3" width="4.421875" style="404" customWidth="1"/>
    <col min="4" max="4" width="2.7109375" style="404" customWidth="1"/>
    <col min="5" max="5" width="0.42578125" style="404" customWidth="1"/>
    <col min="6" max="6" width="21.7109375" style="404" customWidth="1"/>
    <col min="7" max="7" width="1.8515625" style="404" customWidth="1"/>
    <col min="8" max="8" width="0.71875" style="404" customWidth="1"/>
    <col min="9" max="9" width="8.421875" style="404" customWidth="1"/>
    <col min="10" max="10" width="3.140625" style="404" customWidth="1"/>
    <col min="11" max="11" width="14.7109375" style="404" customWidth="1"/>
    <col min="12" max="12" width="4.57421875" style="404" customWidth="1"/>
    <col min="13" max="13" width="13.140625" style="404" bestFit="1" customWidth="1"/>
    <col min="14" max="14" width="13.57421875" style="404" bestFit="1" customWidth="1"/>
    <col min="15" max="15" width="9.00390625" style="404" customWidth="1"/>
    <col min="16" max="16" width="13.421875" style="404" customWidth="1"/>
    <col min="17" max="17" width="11.421875" style="404" customWidth="1"/>
    <col min="18" max="18" width="11.28125" style="404" customWidth="1"/>
    <col min="19" max="19" width="10.421875" style="404" customWidth="1"/>
    <col min="20" max="20" width="11.140625" style="404" customWidth="1"/>
    <col min="21" max="21" width="13.00390625" style="404" customWidth="1"/>
    <col min="22" max="22" width="13.421875" style="404" customWidth="1"/>
    <col min="23" max="16384" width="9.140625" style="404" customWidth="1"/>
  </cols>
  <sheetData>
    <row r="1" spans="1:22" ht="21" customHeight="1">
      <c r="A1" s="486" t="s">
        <v>70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</row>
    <row r="2" spans="1:22" ht="21" customHeight="1">
      <c r="A2" s="486" t="s">
        <v>567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</row>
    <row r="3" spans="1:22" ht="18" customHeight="1">
      <c r="A3" s="592" t="s">
        <v>566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</row>
    <row r="4" ht="3" customHeight="1"/>
    <row r="5" spans="1:22" ht="12.75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7"/>
      <c r="M5" s="488" t="s">
        <v>565</v>
      </c>
      <c r="N5" s="489"/>
      <c r="O5" s="488" t="s">
        <v>195</v>
      </c>
      <c r="P5" s="488" t="s">
        <v>196</v>
      </c>
      <c r="Q5" s="488" t="s">
        <v>198</v>
      </c>
      <c r="R5" s="489"/>
      <c r="S5" s="488" t="s">
        <v>199</v>
      </c>
      <c r="T5" s="488" t="s">
        <v>203</v>
      </c>
      <c r="U5" s="488" t="s">
        <v>204</v>
      </c>
      <c r="V5" s="493" t="s">
        <v>86</v>
      </c>
    </row>
    <row r="6" spans="1:22" ht="12.75">
      <c r="A6" s="408"/>
      <c r="B6" s="409"/>
      <c r="C6" s="409"/>
      <c r="D6" s="409"/>
      <c r="E6" s="409"/>
      <c r="F6" s="409"/>
      <c r="G6" s="409"/>
      <c r="H6" s="409"/>
      <c r="I6" s="409"/>
      <c r="J6" s="409"/>
      <c r="K6" s="496" t="s">
        <v>484</v>
      </c>
      <c r="L6" s="410"/>
      <c r="M6" s="490"/>
      <c r="N6" s="491"/>
      <c r="O6" s="490"/>
      <c r="P6" s="490"/>
      <c r="Q6" s="490"/>
      <c r="R6" s="491"/>
      <c r="S6" s="492"/>
      <c r="T6" s="492"/>
      <c r="U6" s="492"/>
      <c r="V6" s="494"/>
    </row>
    <row r="7" spans="1:22" ht="12.75">
      <c r="A7" s="408"/>
      <c r="B7" s="409"/>
      <c r="C7" s="409"/>
      <c r="D7" s="409"/>
      <c r="E7" s="409"/>
      <c r="F7" s="409"/>
      <c r="G7" s="409"/>
      <c r="H7" s="409"/>
      <c r="I7" s="409"/>
      <c r="J7" s="409"/>
      <c r="K7" s="497"/>
      <c r="L7" s="410"/>
      <c r="M7" s="498" t="s">
        <v>185</v>
      </c>
      <c r="N7" s="499"/>
      <c r="O7" s="411" t="s">
        <v>186</v>
      </c>
      <c r="P7" s="411" t="s">
        <v>187</v>
      </c>
      <c r="Q7" s="498" t="s">
        <v>189</v>
      </c>
      <c r="R7" s="499"/>
      <c r="S7" s="411" t="s">
        <v>190</v>
      </c>
      <c r="T7" s="411" t="s">
        <v>193</v>
      </c>
      <c r="U7" s="411" t="s">
        <v>194</v>
      </c>
      <c r="V7" s="494"/>
    </row>
    <row r="8" spans="1:22" ht="12.75">
      <c r="A8" s="408"/>
      <c r="B8" s="409"/>
      <c r="C8" s="409"/>
      <c r="D8" s="409"/>
      <c r="E8" s="409"/>
      <c r="F8" s="409"/>
      <c r="G8" s="409"/>
      <c r="H8" s="409"/>
      <c r="I8" s="409"/>
      <c r="J8" s="409"/>
      <c r="K8" s="497"/>
      <c r="L8" s="410"/>
      <c r="M8" s="500" t="s">
        <v>219</v>
      </c>
      <c r="N8" s="500" t="s">
        <v>220</v>
      </c>
      <c r="O8" s="500" t="s">
        <v>564</v>
      </c>
      <c r="P8" s="500" t="s">
        <v>222</v>
      </c>
      <c r="Q8" s="500" t="s">
        <v>224</v>
      </c>
      <c r="R8" s="500" t="s">
        <v>225</v>
      </c>
      <c r="S8" s="500" t="s">
        <v>226</v>
      </c>
      <c r="T8" s="500" t="s">
        <v>230</v>
      </c>
      <c r="U8" s="500" t="s">
        <v>21</v>
      </c>
      <c r="V8" s="494"/>
    </row>
    <row r="9" spans="1:22" ht="12.75">
      <c r="A9" s="408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10"/>
      <c r="M9" s="501"/>
      <c r="N9" s="494"/>
      <c r="O9" s="501"/>
      <c r="P9" s="501"/>
      <c r="Q9" s="494"/>
      <c r="R9" s="494"/>
      <c r="S9" s="494"/>
      <c r="T9" s="494"/>
      <c r="U9" s="494"/>
      <c r="V9" s="494"/>
    </row>
    <row r="10" spans="1:22" ht="12.75">
      <c r="A10" s="502" t="s">
        <v>485</v>
      </c>
      <c r="B10" s="497"/>
      <c r="C10" s="497"/>
      <c r="D10" s="409"/>
      <c r="E10" s="409"/>
      <c r="F10" s="409"/>
      <c r="G10" s="409"/>
      <c r="H10" s="409"/>
      <c r="I10" s="409"/>
      <c r="J10" s="409"/>
      <c r="K10" s="409"/>
      <c r="L10" s="410"/>
      <c r="M10" s="501"/>
      <c r="N10" s="494"/>
      <c r="O10" s="501"/>
      <c r="P10" s="501"/>
      <c r="Q10" s="494"/>
      <c r="R10" s="494"/>
      <c r="S10" s="494"/>
      <c r="T10" s="494"/>
      <c r="U10" s="494"/>
      <c r="V10" s="494"/>
    </row>
    <row r="11" spans="1:22" ht="12.75">
      <c r="A11" s="408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10"/>
      <c r="M11" s="490"/>
      <c r="N11" s="492"/>
      <c r="O11" s="490"/>
      <c r="P11" s="490"/>
      <c r="Q11" s="492"/>
      <c r="R11" s="492"/>
      <c r="S11" s="492"/>
      <c r="T11" s="492"/>
      <c r="U11" s="492"/>
      <c r="V11" s="494"/>
    </row>
    <row r="12" spans="1:22" ht="12.75">
      <c r="A12" s="412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4"/>
      <c r="M12" s="415" t="s">
        <v>205</v>
      </c>
      <c r="N12" s="415" t="s">
        <v>206</v>
      </c>
      <c r="O12" s="415" t="s">
        <v>207</v>
      </c>
      <c r="P12" s="415" t="s">
        <v>209</v>
      </c>
      <c r="Q12" s="415" t="s">
        <v>211</v>
      </c>
      <c r="R12" s="415" t="s">
        <v>212</v>
      </c>
      <c r="S12" s="415" t="s">
        <v>213</v>
      </c>
      <c r="T12" s="415" t="s">
        <v>217</v>
      </c>
      <c r="U12" s="415" t="s">
        <v>218</v>
      </c>
      <c r="V12" s="495"/>
    </row>
    <row r="13" spans="1:22" ht="12.75">
      <c r="A13" s="503"/>
      <c r="B13" s="506" t="s">
        <v>21</v>
      </c>
      <c r="C13" s="509" t="s">
        <v>563</v>
      </c>
      <c r="D13" s="489"/>
      <c r="E13" s="416"/>
      <c r="F13" s="417" t="s">
        <v>231</v>
      </c>
      <c r="G13" s="513" t="s">
        <v>562</v>
      </c>
      <c r="H13" s="514"/>
      <c r="I13" s="515"/>
      <c r="J13" s="516" t="s">
        <v>502</v>
      </c>
      <c r="K13" s="514"/>
      <c r="L13" s="515"/>
      <c r="M13" s="418">
        <v>0</v>
      </c>
      <c r="N13" s="418">
        <v>0</v>
      </c>
      <c r="O13" s="418">
        <v>0</v>
      </c>
      <c r="P13" s="418">
        <v>0</v>
      </c>
      <c r="Q13" s="418">
        <v>0</v>
      </c>
      <c r="R13" s="418">
        <v>0</v>
      </c>
      <c r="S13" s="418">
        <v>0</v>
      </c>
      <c r="T13" s="418">
        <v>0</v>
      </c>
      <c r="U13" s="418">
        <v>13472</v>
      </c>
      <c r="V13" s="418">
        <v>13472</v>
      </c>
    </row>
    <row r="14" spans="1:22" ht="12.75">
      <c r="A14" s="504"/>
      <c r="B14" s="507"/>
      <c r="C14" s="487"/>
      <c r="D14" s="510"/>
      <c r="E14" s="416"/>
      <c r="F14" s="417" t="s">
        <v>561</v>
      </c>
      <c r="G14" s="513" t="s">
        <v>560</v>
      </c>
      <c r="H14" s="514"/>
      <c r="I14" s="515"/>
      <c r="J14" s="516" t="s">
        <v>502</v>
      </c>
      <c r="K14" s="514"/>
      <c r="L14" s="515"/>
      <c r="M14" s="418">
        <v>0</v>
      </c>
      <c r="N14" s="418">
        <v>0</v>
      </c>
      <c r="O14" s="418">
        <v>0</v>
      </c>
      <c r="P14" s="418">
        <v>0</v>
      </c>
      <c r="Q14" s="418">
        <v>0</v>
      </c>
      <c r="R14" s="418">
        <v>0</v>
      </c>
      <c r="S14" s="418">
        <v>0</v>
      </c>
      <c r="T14" s="418">
        <v>0</v>
      </c>
      <c r="U14" s="418">
        <v>748800</v>
      </c>
      <c r="V14" s="418">
        <v>748800</v>
      </c>
    </row>
    <row r="15" spans="1:22" ht="12.75">
      <c r="A15" s="504"/>
      <c r="B15" s="507"/>
      <c r="C15" s="487"/>
      <c r="D15" s="510"/>
      <c r="E15" s="416"/>
      <c r="F15" s="417" t="s">
        <v>232</v>
      </c>
      <c r="G15" s="513" t="s">
        <v>559</v>
      </c>
      <c r="H15" s="514"/>
      <c r="I15" s="515"/>
      <c r="J15" s="516" t="s">
        <v>502</v>
      </c>
      <c r="K15" s="514"/>
      <c r="L15" s="515"/>
      <c r="M15" s="418">
        <v>0</v>
      </c>
      <c r="N15" s="418">
        <v>0</v>
      </c>
      <c r="O15" s="418">
        <v>0</v>
      </c>
      <c r="P15" s="418">
        <v>0</v>
      </c>
      <c r="Q15" s="418">
        <v>0</v>
      </c>
      <c r="R15" s="418">
        <v>0</v>
      </c>
      <c r="S15" s="418">
        <v>0</v>
      </c>
      <c r="T15" s="418">
        <v>0</v>
      </c>
      <c r="U15" s="418">
        <v>187200</v>
      </c>
      <c r="V15" s="418">
        <v>187200</v>
      </c>
    </row>
    <row r="16" spans="1:22" ht="12.75">
      <c r="A16" s="504"/>
      <c r="B16" s="507"/>
      <c r="C16" s="487"/>
      <c r="D16" s="510"/>
      <c r="E16" s="416"/>
      <c r="F16" s="417" t="s">
        <v>233</v>
      </c>
      <c r="G16" s="513" t="s">
        <v>558</v>
      </c>
      <c r="H16" s="514"/>
      <c r="I16" s="515"/>
      <c r="J16" s="516" t="s">
        <v>502</v>
      </c>
      <c r="K16" s="514"/>
      <c r="L16" s="515"/>
      <c r="M16" s="418">
        <v>0</v>
      </c>
      <c r="N16" s="418">
        <v>0</v>
      </c>
      <c r="O16" s="418">
        <v>0</v>
      </c>
      <c r="P16" s="418">
        <v>0</v>
      </c>
      <c r="Q16" s="418">
        <v>0</v>
      </c>
      <c r="R16" s="418">
        <v>0</v>
      </c>
      <c r="S16" s="418">
        <v>0</v>
      </c>
      <c r="T16" s="418">
        <v>0</v>
      </c>
      <c r="U16" s="418">
        <v>6000</v>
      </c>
      <c r="V16" s="418">
        <v>6000</v>
      </c>
    </row>
    <row r="17" spans="1:22" ht="12.75">
      <c r="A17" s="504"/>
      <c r="B17" s="507"/>
      <c r="C17" s="487"/>
      <c r="D17" s="510"/>
      <c r="E17" s="416"/>
      <c r="F17" s="417" t="s">
        <v>557</v>
      </c>
      <c r="G17" s="513" t="s">
        <v>556</v>
      </c>
      <c r="H17" s="514"/>
      <c r="I17" s="515"/>
      <c r="J17" s="516" t="s">
        <v>502</v>
      </c>
      <c r="K17" s="514"/>
      <c r="L17" s="515"/>
      <c r="M17" s="418">
        <v>0</v>
      </c>
      <c r="N17" s="418">
        <v>0</v>
      </c>
      <c r="O17" s="418">
        <v>0</v>
      </c>
      <c r="P17" s="418">
        <v>0</v>
      </c>
      <c r="Q17" s="418">
        <v>0</v>
      </c>
      <c r="R17" s="418">
        <v>0</v>
      </c>
      <c r="S17" s="418">
        <v>0</v>
      </c>
      <c r="T17" s="418">
        <v>0</v>
      </c>
      <c r="U17" s="418">
        <v>744</v>
      </c>
      <c r="V17" s="418">
        <v>744</v>
      </c>
    </row>
    <row r="18" spans="1:22" ht="38.25">
      <c r="A18" s="504"/>
      <c r="B18" s="507"/>
      <c r="C18" s="487"/>
      <c r="D18" s="510"/>
      <c r="E18" s="416"/>
      <c r="F18" s="417" t="s">
        <v>555</v>
      </c>
      <c r="G18" s="513" t="s">
        <v>554</v>
      </c>
      <c r="H18" s="514"/>
      <c r="I18" s="515"/>
      <c r="J18" s="516" t="s">
        <v>502</v>
      </c>
      <c r="K18" s="514"/>
      <c r="L18" s="515"/>
      <c r="M18" s="418">
        <v>0</v>
      </c>
      <c r="N18" s="418">
        <v>0</v>
      </c>
      <c r="O18" s="418">
        <v>0</v>
      </c>
      <c r="P18" s="418">
        <v>0</v>
      </c>
      <c r="Q18" s="418">
        <v>0</v>
      </c>
      <c r="R18" s="418">
        <v>0</v>
      </c>
      <c r="S18" s="418">
        <v>0</v>
      </c>
      <c r="T18" s="418">
        <v>0</v>
      </c>
      <c r="U18" s="418">
        <v>460000</v>
      </c>
      <c r="V18" s="418">
        <v>460000</v>
      </c>
    </row>
    <row r="19" spans="1:22" ht="12.75">
      <c r="A19" s="504"/>
      <c r="B19" s="508"/>
      <c r="C19" s="511"/>
      <c r="D19" s="512"/>
      <c r="E19" s="517" t="s">
        <v>234</v>
      </c>
      <c r="F19" s="514"/>
      <c r="G19" s="514"/>
      <c r="H19" s="514"/>
      <c r="I19" s="514"/>
      <c r="J19" s="514"/>
      <c r="K19" s="514"/>
      <c r="L19" s="515"/>
      <c r="M19" s="419">
        <v>0</v>
      </c>
      <c r="N19" s="419">
        <v>0</v>
      </c>
      <c r="O19" s="419">
        <v>0</v>
      </c>
      <c r="P19" s="419">
        <v>0</v>
      </c>
      <c r="Q19" s="419">
        <v>0</v>
      </c>
      <c r="R19" s="419">
        <v>0</v>
      </c>
      <c r="S19" s="419">
        <v>0</v>
      </c>
      <c r="T19" s="419">
        <v>0</v>
      </c>
      <c r="U19" s="419">
        <v>1416216</v>
      </c>
      <c r="V19" s="419">
        <v>1416216</v>
      </c>
    </row>
    <row r="20" spans="1:22" ht="12.75">
      <c r="A20" s="505"/>
      <c r="B20" s="517" t="s">
        <v>235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5"/>
      <c r="M20" s="419">
        <v>0</v>
      </c>
      <c r="N20" s="419">
        <v>0</v>
      </c>
      <c r="O20" s="419">
        <v>0</v>
      </c>
      <c r="P20" s="419">
        <v>0</v>
      </c>
      <c r="Q20" s="419">
        <v>0</v>
      </c>
      <c r="R20" s="419">
        <v>0</v>
      </c>
      <c r="S20" s="419">
        <v>0</v>
      </c>
      <c r="T20" s="419">
        <v>0</v>
      </c>
      <c r="U20" s="419">
        <v>3311308</v>
      </c>
      <c r="V20" s="419">
        <v>3311308</v>
      </c>
    </row>
    <row r="21" spans="1:22" ht="12.75">
      <c r="A21" s="503"/>
      <c r="B21" s="506" t="s">
        <v>68</v>
      </c>
      <c r="C21" s="509" t="s">
        <v>553</v>
      </c>
      <c r="D21" s="489"/>
      <c r="E21" s="416"/>
      <c r="F21" s="417" t="s">
        <v>236</v>
      </c>
      <c r="G21" s="513" t="s">
        <v>552</v>
      </c>
      <c r="H21" s="514"/>
      <c r="I21" s="515"/>
      <c r="J21" s="516" t="s">
        <v>502</v>
      </c>
      <c r="K21" s="514"/>
      <c r="L21" s="515"/>
      <c r="M21" s="418">
        <v>57960</v>
      </c>
      <c r="N21" s="418">
        <v>0</v>
      </c>
      <c r="O21" s="418">
        <v>0</v>
      </c>
      <c r="P21" s="418">
        <v>0</v>
      </c>
      <c r="Q21" s="418">
        <v>0</v>
      </c>
      <c r="R21" s="418">
        <v>0</v>
      </c>
      <c r="S21" s="418">
        <v>0</v>
      </c>
      <c r="T21" s="418">
        <v>0</v>
      </c>
      <c r="U21" s="418">
        <v>0</v>
      </c>
      <c r="V21" s="418">
        <v>57960</v>
      </c>
    </row>
    <row r="22" spans="1:22" ht="25.5">
      <c r="A22" s="504"/>
      <c r="B22" s="507"/>
      <c r="C22" s="487"/>
      <c r="D22" s="510"/>
      <c r="E22" s="416"/>
      <c r="F22" s="417" t="s">
        <v>551</v>
      </c>
      <c r="G22" s="513" t="s">
        <v>550</v>
      </c>
      <c r="H22" s="514"/>
      <c r="I22" s="515"/>
      <c r="J22" s="516" t="s">
        <v>502</v>
      </c>
      <c r="K22" s="514"/>
      <c r="L22" s="515"/>
      <c r="M22" s="418">
        <v>10000</v>
      </c>
      <c r="N22" s="418">
        <v>0</v>
      </c>
      <c r="O22" s="418">
        <v>0</v>
      </c>
      <c r="P22" s="418">
        <v>0</v>
      </c>
      <c r="Q22" s="418">
        <v>0</v>
      </c>
      <c r="R22" s="418">
        <v>0</v>
      </c>
      <c r="S22" s="418">
        <v>0</v>
      </c>
      <c r="T22" s="418">
        <v>0</v>
      </c>
      <c r="U22" s="418">
        <v>0</v>
      </c>
      <c r="V22" s="418">
        <v>10000</v>
      </c>
    </row>
    <row r="23" spans="1:22" ht="25.5">
      <c r="A23" s="504"/>
      <c r="B23" s="507"/>
      <c r="C23" s="487"/>
      <c r="D23" s="510"/>
      <c r="E23" s="416"/>
      <c r="F23" s="417" t="s">
        <v>549</v>
      </c>
      <c r="G23" s="513" t="s">
        <v>548</v>
      </c>
      <c r="H23" s="514"/>
      <c r="I23" s="515"/>
      <c r="J23" s="516" t="s">
        <v>502</v>
      </c>
      <c r="K23" s="514"/>
      <c r="L23" s="515"/>
      <c r="M23" s="418">
        <v>10000</v>
      </c>
      <c r="N23" s="418">
        <v>0</v>
      </c>
      <c r="O23" s="418">
        <v>0</v>
      </c>
      <c r="P23" s="418">
        <v>0</v>
      </c>
      <c r="Q23" s="418">
        <v>0</v>
      </c>
      <c r="R23" s="418">
        <v>0</v>
      </c>
      <c r="S23" s="418">
        <v>0</v>
      </c>
      <c r="T23" s="418">
        <v>0</v>
      </c>
      <c r="U23" s="418">
        <v>0</v>
      </c>
      <c r="V23" s="418">
        <v>10000</v>
      </c>
    </row>
    <row r="24" spans="1:22" ht="38.25">
      <c r="A24" s="504"/>
      <c r="B24" s="507"/>
      <c r="C24" s="487"/>
      <c r="D24" s="510"/>
      <c r="E24" s="416"/>
      <c r="F24" s="417" t="s">
        <v>547</v>
      </c>
      <c r="G24" s="513" t="s">
        <v>546</v>
      </c>
      <c r="H24" s="514"/>
      <c r="I24" s="515"/>
      <c r="J24" s="516" t="s">
        <v>502</v>
      </c>
      <c r="K24" s="514"/>
      <c r="L24" s="515"/>
      <c r="M24" s="418">
        <v>16560</v>
      </c>
      <c r="N24" s="418">
        <v>0</v>
      </c>
      <c r="O24" s="418">
        <v>0</v>
      </c>
      <c r="P24" s="418">
        <v>0</v>
      </c>
      <c r="Q24" s="418">
        <v>0</v>
      </c>
      <c r="R24" s="418">
        <v>0</v>
      </c>
      <c r="S24" s="418">
        <v>0</v>
      </c>
      <c r="T24" s="418">
        <v>0</v>
      </c>
      <c r="U24" s="418">
        <v>0</v>
      </c>
      <c r="V24" s="418">
        <v>16560</v>
      </c>
    </row>
    <row r="25" spans="1:22" ht="25.5">
      <c r="A25" s="504"/>
      <c r="B25" s="507"/>
      <c r="C25" s="487"/>
      <c r="D25" s="510"/>
      <c r="E25" s="416"/>
      <c r="F25" s="417" t="s">
        <v>545</v>
      </c>
      <c r="G25" s="513" t="s">
        <v>544</v>
      </c>
      <c r="H25" s="514"/>
      <c r="I25" s="515"/>
      <c r="J25" s="516" t="s">
        <v>502</v>
      </c>
      <c r="K25" s="514"/>
      <c r="L25" s="515"/>
      <c r="M25" s="418">
        <v>104880</v>
      </c>
      <c r="N25" s="418">
        <v>0</v>
      </c>
      <c r="O25" s="418">
        <v>0</v>
      </c>
      <c r="P25" s="418">
        <v>0</v>
      </c>
      <c r="Q25" s="418">
        <v>0</v>
      </c>
      <c r="R25" s="418">
        <v>0</v>
      </c>
      <c r="S25" s="418">
        <v>0</v>
      </c>
      <c r="T25" s="418">
        <v>0</v>
      </c>
      <c r="U25" s="418">
        <v>0</v>
      </c>
      <c r="V25" s="418">
        <v>104880</v>
      </c>
    </row>
    <row r="26" spans="1:22" ht="12.75">
      <c r="A26" s="504"/>
      <c r="B26" s="508"/>
      <c r="C26" s="511"/>
      <c r="D26" s="512"/>
      <c r="E26" s="517" t="s">
        <v>234</v>
      </c>
      <c r="F26" s="514"/>
      <c r="G26" s="514"/>
      <c r="H26" s="514"/>
      <c r="I26" s="514"/>
      <c r="J26" s="514"/>
      <c r="K26" s="514"/>
      <c r="L26" s="515"/>
      <c r="M26" s="419">
        <v>199400</v>
      </c>
      <c r="N26" s="419">
        <v>0</v>
      </c>
      <c r="O26" s="419">
        <v>0</v>
      </c>
      <c r="P26" s="419">
        <v>0</v>
      </c>
      <c r="Q26" s="419">
        <v>0</v>
      </c>
      <c r="R26" s="419">
        <v>0</v>
      </c>
      <c r="S26" s="419">
        <v>0</v>
      </c>
      <c r="T26" s="419">
        <v>0</v>
      </c>
      <c r="U26" s="419">
        <v>0</v>
      </c>
      <c r="V26" s="419">
        <v>199400</v>
      </c>
    </row>
    <row r="27" spans="1:22" ht="12.75">
      <c r="A27" s="505"/>
      <c r="B27" s="517" t="s">
        <v>235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5"/>
      <c r="M27" s="419">
        <v>598200</v>
      </c>
      <c r="N27" s="419">
        <v>0</v>
      </c>
      <c r="O27" s="419">
        <v>0</v>
      </c>
      <c r="P27" s="419">
        <v>0</v>
      </c>
      <c r="Q27" s="419">
        <v>0</v>
      </c>
      <c r="R27" s="419">
        <v>0</v>
      </c>
      <c r="S27" s="419">
        <v>0</v>
      </c>
      <c r="T27" s="419">
        <v>0</v>
      </c>
      <c r="U27" s="419">
        <v>0</v>
      </c>
      <c r="V27" s="419">
        <v>598200</v>
      </c>
    </row>
    <row r="28" spans="1:22" ht="12.75">
      <c r="A28" s="503"/>
      <c r="B28" s="506" t="s">
        <v>69</v>
      </c>
      <c r="C28" s="509" t="s">
        <v>543</v>
      </c>
      <c r="D28" s="489"/>
      <c r="E28" s="416"/>
      <c r="F28" s="417" t="s">
        <v>237</v>
      </c>
      <c r="G28" s="513" t="s">
        <v>542</v>
      </c>
      <c r="H28" s="514"/>
      <c r="I28" s="515"/>
      <c r="J28" s="516" t="s">
        <v>502</v>
      </c>
      <c r="K28" s="514"/>
      <c r="L28" s="515"/>
      <c r="M28" s="418">
        <v>275430</v>
      </c>
      <c r="N28" s="418">
        <v>125949</v>
      </c>
      <c r="O28" s="418">
        <v>0</v>
      </c>
      <c r="P28" s="418">
        <v>93460</v>
      </c>
      <c r="Q28" s="418">
        <v>35770</v>
      </c>
      <c r="R28" s="418">
        <v>0</v>
      </c>
      <c r="S28" s="418">
        <v>0</v>
      </c>
      <c r="T28" s="418">
        <v>0</v>
      </c>
      <c r="U28" s="418">
        <v>0</v>
      </c>
      <c r="V28" s="418">
        <v>530609</v>
      </c>
    </row>
    <row r="29" spans="1:22" ht="12.75">
      <c r="A29" s="504"/>
      <c r="B29" s="507"/>
      <c r="C29" s="487"/>
      <c r="D29" s="510"/>
      <c r="E29" s="416"/>
      <c r="F29" s="417" t="s">
        <v>238</v>
      </c>
      <c r="G29" s="513" t="s">
        <v>541</v>
      </c>
      <c r="H29" s="514"/>
      <c r="I29" s="515"/>
      <c r="J29" s="516" t="s">
        <v>502</v>
      </c>
      <c r="K29" s="514"/>
      <c r="L29" s="515"/>
      <c r="M29" s="418">
        <v>555</v>
      </c>
      <c r="N29" s="418">
        <v>5151</v>
      </c>
      <c r="O29" s="418">
        <v>0</v>
      </c>
      <c r="P29" s="418">
        <v>0</v>
      </c>
      <c r="Q29" s="418">
        <v>0</v>
      </c>
      <c r="R29" s="418">
        <v>0</v>
      </c>
      <c r="S29" s="418">
        <v>0</v>
      </c>
      <c r="T29" s="418">
        <v>0</v>
      </c>
      <c r="U29" s="418">
        <v>0</v>
      </c>
      <c r="V29" s="418">
        <v>5706</v>
      </c>
    </row>
    <row r="30" spans="1:22" ht="12.75">
      <c r="A30" s="504"/>
      <c r="B30" s="507"/>
      <c r="C30" s="487"/>
      <c r="D30" s="510"/>
      <c r="E30" s="416"/>
      <c r="F30" s="417" t="s">
        <v>239</v>
      </c>
      <c r="G30" s="513" t="s">
        <v>540</v>
      </c>
      <c r="H30" s="514"/>
      <c r="I30" s="515"/>
      <c r="J30" s="516" t="s">
        <v>502</v>
      </c>
      <c r="K30" s="514"/>
      <c r="L30" s="515"/>
      <c r="M30" s="418">
        <v>13500</v>
      </c>
      <c r="N30" s="418">
        <v>3500</v>
      </c>
      <c r="O30" s="418">
        <v>0</v>
      </c>
      <c r="P30" s="418">
        <v>0</v>
      </c>
      <c r="Q30" s="418">
        <v>3500</v>
      </c>
      <c r="R30" s="418">
        <v>0</v>
      </c>
      <c r="S30" s="418">
        <v>0</v>
      </c>
      <c r="T30" s="418">
        <v>0</v>
      </c>
      <c r="U30" s="418">
        <v>0</v>
      </c>
      <c r="V30" s="418">
        <v>20500</v>
      </c>
    </row>
    <row r="31" spans="1:22" ht="12.75">
      <c r="A31" s="504"/>
      <c r="B31" s="507"/>
      <c r="C31" s="487"/>
      <c r="D31" s="510"/>
      <c r="E31" s="416"/>
      <c r="F31" s="417" t="s">
        <v>240</v>
      </c>
      <c r="G31" s="513" t="s">
        <v>539</v>
      </c>
      <c r="H31" s="514"/>
      <c r="I31" s="515"/>
      <c r="J31" s="516" t="s">
        <v>502</v>
      </c>
      <c r="K31" s="514"/>
      <c r="L31" s="515"/>
      <c r="M31" s="418">
        <v>18190</v>
      </c>
      <c r="N31" s="418">
        <v>17570</v>
      </c>
      <c r="O31" s="418">
        <v>0</v>
      </c>
      <c r="P31" s="418">
        <v>0</v>
      </c>
      <c r="Q31" s="418">
        <v>0</v>
      </c>
      <c r="R31" s="418">
        <v>0</v>
      </c>
      <c r="S31" s="418">
        <v>0</v>
      </c>
      <c r="T31" s="418">
        <v>0</v>
      </c>
      <c r="U31" s="418">
        <v>0</v>
      </c>
      <c r="V31" s="418">
        <v>35760</v>
      </c>
    </row>
    <row r="32" spans="1:22" ht="12.75">
      <c r="A32" s="504"/>
      <c r="B32" s="507"/>
      <c r="C32" s="487"/>
      <c r="D32" s="510"/>
      <c r="E32" s="416"/>
      <c r="F32" s="417" t="s">
        <v>538</v>
      </c>
      <c r="G32" s="513" t="s">
        <v>537</v>
      </c>
      <c r="H32" s="514"/>
      <c r="I32" s="515"/>
      <c r="J32" s="516" t="s">
        <v>502</v>
      </c>
      <c r="K32" s="514"/>
      <c r="L32" s="515"/>
      <c r="M32" s="418">
        <v>77310</v>
      </c>
      <c r="N32" s="418">
        <v>37750</v>
      </c>
      <c r="O32" s="418">
        <v>0</v>
      </c>
      <c r="P32" s="418">
        <v>138840</v>
      </c>
      <c r="Q32" s="418">
        <v>54090</v>
      </c>
      <c r="R32" s="418">
        <v>0</v>
      </c>
      <c r="S32" s="418">
        <v>0</v>
      </c>
      <c r="T32" s="418">
        <v>0</v>
      </c>
      <c r="U32" s="418">
        <v>0</v>
      </c>
      <c r="V32" s="418">
        <v>307990</v>
      </c>
    </row>
    <row r="33" spans="1:22" ht="12.75">
      <c r="A33" s="504"/>
      <c r="B33" s="507"/>
      <c r="C33" s="487"/>
      <c r="D33" s="510"/>
      <c r="E33" s="416"/>
      <c r="F33" s="417" t="s">
        <v>536</v>
      </c>
      <c r="G33" s="513" t="s">
        <v>535</v>
      </c>
      <c r="H33" s="514"/>
      <c r="I33" s="515"/>
      <c r="J33" s="516" t="s">
        <v>502</v>
      </c>
      <c r="K33" s="514"/>
      <c r="L33" s="515"/>
      <c r="M33" s="418">
        <v>7370</v>
      </c>
      <c r="N33" s="418">
        <v>2405</v>
      </c>
      <c r="O33" s="418">
        <v>0</v>
      </c>
      <c r="P33" s="418">
        <v>15690</v>
      </c>
      <c r="Q33" s="418">
        <v>5765</v>
      </c>
      <c r="R33" s="418">
        <v>0</v>
      </c>
      <c r="S33" s="418">
        <v>0</v>
      </c>
      <c r="T33" s="418">
        <v>0</v>
      </c>
      <c r="U33" s="418">
        <v>0</v>
      </c>
      <c r="V33" s="418">
        <v>31230</v>
      </c>
    </row>
    <row r="34" spans="1:22" ht="12.75">
      <c r="A34" s="504"/>
      <c r="B34" s="507"/>
      <c r="C34" s="487"/>
      <c r="D34" s="510"/>
      <c r="E34" s="416"/>
      <c r="F34" s="417" t="s">
        <v>534</v>
      </c>
      <c r="G34" s="513" t="s">
        <v>533</v>
      </c>
      <c r="H34" s="514"/>
      <c r="I34" s="515"/>
      <c r="J34" s="516" t="s">
        <v>502</v>
      </c>
      <c r="K34" s="514"/>
      <c r="L34" s="515"/>
      <c r="M34" s="418">
        <v>7000</v>
      </c>
      <c r="N34" s="418">
        <v>0</v>
      </c>
      <c r="O34" s="418">
        <v>0</v>
      </c>
      <c r="P34" s="418">
        <v>0</v>
      </c>
      <c r="Q34" s="418">
        <v>0</v>
      </c>
      <c r="R34" s="418">
        <v>0</v>
      </c>
      <c r="S34" s="418">
        <v>0</v>
      </c>
      <c r="T34" s="418">
        <v>0</v>
      </c>
      <c r="U34" s="418">
        <v>0</v>
      </c>
      <c r="V34" s="418">
        <v>7000</v>
      </c>
    </row>
    <row r="35" spans="1:22" ht="12.75">
      <c r="A35" s="504"/>
      <c r="B35" s="508"/>
      <c r="C35" s="511"/>
      <c r="D35" s="512"/>
      <c r="E35" s="517" t="s">
        <v>234</v>
      </c>
      <c r="F35" s="514"/>
      <c r="G35" s="514"/>
      <c r="H35" s="514"/>
      <c r="I35" s="514"/>
      <c r="J35" s="514"/>
      <c r="K35" s="514"/>
      <c r="L35" s="515"/>
      <c r="M35" s="419">
        <v>399355</v>
      </c>
      <c r="N35" s="419">
        <v>192325</v>
      </c>
      <c r="O35" s="419">
        <v>0</v>
      </c>
      <c r="P35" s="419">
        <v>247990</v>
      </c>
      <c r="Q35" s="419">
        <v>99125</v>
      </c>
      <c r="R35" s="419">
        <v>0</v>
      </c>
      <c r="S35" s="419">
        <v>0</v>
      </c>
      <c r="T35" s="419">
        <v>0</v>
      </c>
      <c r="U35" s="419">
        <v>0</v>
      </c>
      <c r="V35" s="419">
        <v>938795</v>
      </c>
    </row>
    <row r="36" spans="1:22" ht="12.75">
      <c r="A36" s="505"/>
      <c r="B36" s="517" t="s">
        <v>235</v>
      </c>
      <c r="C36" s="514"/>
      <c r="D36" s="514"/>
      <c r="E36" s="514"/>
      <c r="F36" s="514"/>
      <c r="G36" s="514"/>
      <c r="H36" s="514"/>
      <c r="I36" s="514"/>
      <c r="J36" s="514"/>
      <c r="K36" s="514"/>
      <c r="L36" s="515"/>
      <c r="M36" s="419">
        <v>1196056.58</v>
      </c>
      <c r="N36" s="419">
        <v>497295</v>
      </c>
      <c r="O36" s="419">
        <v>0</v>
      </c>
      <c r="P36" s="419">
        <v>434910</v>
      </c>
      <c r="Q36" s="419">
        <v>217665</v>
      </c>
      <c r="R36" s="419">
        <v>0</v>
      </c>
      <c r="S36" s="419">
        <v>0</v>
      </c>
      <c r="T36" s="419">
        <v>0</v>
      </c>
      <c r="U36" s="419">
        <v>0</v>
      </c>
      <c r="V36" s="419">
        <v>2345926.58</v>
      </c>
    </row>
    <row r="37" spans="1:22" ht="38.25">
      <c r="A37" s="503"/>
      <c r="B37" s="506" t="s">
        <v>22</v>
      </c>
      <c r="C37" s="509" t="s">
        <v>532</v>
      </c>
      <c r="D37" s="489"/>
      <c r="E37" s="416"/>
      <c r="F37" s="417" t="s">
        <v>531</v>
      </c>
      <c r="G37" s="513" t="s">
        <v>530</v>
      </c>
      <c r="H37" s="514"/>
      <c r="I37" s="515"/>
      <c r="J37" s="516" t="s">
        <v>502</v>
      </c>
      <c r="K37" s="514"/>
      <c r="L37" s="515"/>
      <c r="M37" s="418">
        <v>0</v>
      </c>
      <c r="N37" s="418">
        <v>0</v>
      </c>
      <c r="O37" s="418">
        <v>0</v>
      </c>
      <c r="P37" s="418">
        <v>0</v>
      </c>
      <c r="Q37" s="418">
        <v>0</v>
      </c>
      <c r="R37" s="418">
        <v>0</v>
      </c>
      <c r="S37" s="418">
        <v>0</v>
      </c>
      <c r="T37" s="418">
        <v>0</v>
      </c>
      <c r="U37" s="418">
        <v>0</v>
      </c>
      <c r="V37" s="418">
        <v>0</v>
      </c>
    </row>
    <row r="38" spans="1:22" ht="12.75">
      <c r="A38" s="504"/>
      <c r="B38" s="507"/>
      <c r="C38" s="487"/>
      <c r="D38" s="510"/>
      <c r="E38" s="416"/>
      <c r="F38" s="417" t="s">
        <v>242</v>
      </c>
      <c r="G38" s="513" t="s">
        <v>529</v>
      </c>
      <c r="H38" s="514"/>
      <c r="I38" s="515"/>
      <c r="J38" s="516" t="s">
        <v>502</v>
      </c>
      <c r="K38" s="514"/>
      <c r="L38" s="515"/>
      <c r="M38" s="418">
        <v>6500</v>
      </c>
      <c r="N38" s="418">
        <v>0</v>
      </c>
      <c r="O38" s="418">
        <v>0</v>
      </c>
      <c r="P38" s="418">
        <v>0</v>
      </c>
      <c r="Q38" s="418">
        <v>0</v>
      </c>
      <c r="R38" s="418">
        <v>0</v>
      </c>
      <c r="S38" s="418">
        <v>0</v>
      </c>
      <c r="T38" s="418">
        <v>0</v>
      </c>
      <c r="U38" s="418">
        <v>0</v>
      </c>
      <c r="V38" s="418">
        <v>6500</v>
      </c>
    </row>
    <row r="39" spans="1:22" ht="12.75">
      <c r="A39" s="504"/>
      <c r="B39" s="507"/>
      <c r="C39" s="487"/>
      <c r="D39" s="510"/>
      <c r="E39" s="416"/>
      <c r="F39" s="417" t="s">
        <v>243</v>
      </c>
      <c r="G39" s="513" t="s">
        <v>528</v>
      </c>
      <c r="H39" s="514"/>
      <c r="I39" s="515"/>
      <c r="J39" s="516" t="s">
        <v>502</v>
      </c>
      <c r="K39" s="514"/>
      <c r="L39" s="515"/>
      <c r="M39" s="418">
        <v>0</v>
      </c>
      <c r="N39" s="418">
        <v>1900</v>
      </c>
      <c r="O39" s="418">
        <v>0</v>
      </c>
      <c r="P39" s="418">
        <v>0</v>
      </c>
      <c r="Q39" s="418">
        <v>0</v>
      </c>
      <c r="R39" s="418">
        <v>0</v>
      </c>
      <c r="S39" s="418">
        <v>0</v>
      </c>
      <c r="T39" s="418">
        <v>0</v>
      </c>
      <c r="U39" s="418">
        <v>0</v>
      </c>
      <c r="V39" s="418">
        <v>1900</v>
      </c>
    </row>
    <row r="40" spans="1:22" ht="12.75">
      <c r="A40" s="504"/>
      <c r="B40" s="508"/>
      <c r="C40" s="511"/>
      <c r="D40" s="512"/>
      <c r="E40" s="517" t="s">
        <v>234</v>
      </c>
      <c r="F40" s="514"/>
      <c r="G40" s="514"/>
      <c r="H40" s="514"/>
      <c r="I40" s="514"/>
      <c r="J40" s="514"/>
      <c r="K40" s="514"/>
      <c r="L40" s="515"/>
      <c r="M40" s="419">
        <v>6500</v>
      </c>
      <c r="N40" s="419">
        <v>1900</v>
      </c>
      <c r="O40" s="419">
        <v>0</v>
      </c>
      <c r="P40" s="419">
        <v>0</v>
      </c>
      <c r="Q40" s="419">
        <v>0</v>
      </c>
      <c r="R40" s="419">
        <v>0</v>
      </c>
      <c r="S40" s="419">
        <v>0</v>
      </c>
      <c r="T40" s="419">
        <v>0</v>
      </c>
      <c r="U40" s="419">
        <v>0</v>
      </c>
      <c r="V40" s="419">
        <v>8400</v>
      </c>
    </row>
    <row r="41" spans="1:22" ht="12.75">
      <c r="A41" s="505"/>
      <c r="B41" s="517" t="s">
        <v>235</v>
      </c>
      <c r="C41" s="514"/>
      <c r="D41" s="514"/>
      <c r="E41" s="514"/>
      <c r="F41" s="514"/>
      <c r="G41" s="514"/>
      <c r="H41" s="514"/>
      <c r="I41" s="514"/>
      <c r="J41" s="514"/>
      <c r="K41" s="514"/>
      <c r="L41" s="515"/>
      <c r="M41" s="419">
        <v>23500</v>
      </c>
      <c r="N41" s="419">
        <v>3700</v>
      </c>
      <c r="O41" s="419">
        <v>1800</v>
      </c>
      <c r="P41" s="419">
        <v>0</v>
      </c>
      <c r="Q41" s="419">
        <v>0</v>
      </c>
      <c r="R41" s="419">
        <v>0</v>
      </c>
      <c r="S41" s="419">
        <v>0</v>
      </c>
      <c r="T41" s="419">
        <v>0</v>
      </c>
      <c r="U41" s="419">
        <v>0</v>
      </c>
      <c r="V41" s="419">
        <v>29000</v>
      </c>
    </row>
    <row r="42" spans="1:22" ht="12.75">
      <c r="A42" s="503"/>
      <c r="B42" s="506" t="s">
        <v>23</v>
      </c>
      <c r="C42" s="509" t="s">
        <v>527</v>
      </c>
      <c r="D42" s="489"/>
      <c r="E42" s="416"/>
      <c r="F42" s="417" t="s">
        <v>245</v>
      </c>
      <c r="G42" s="513" t="s">
        <v>526</v>
      </c>
      <c r="H42" s="514"/>
      <c r="I42" s="515"/>
      <c r="J42" s="516" t="s">
        <v>502</v>
      </c>
      <c r="K42" s="514"/>
      <c r="L42" s="515"/>
      <c r="M42" s="418">
        <v>16507</v>
      </c>
      <c r="N42" s="418">
        <v>0</v>
      </c>
      <c r="O42" s="418">
        <v>0</v>
      </c>
      <c r="P42" s="418">
        <v>0</v>
      </c>
      <c r="Q42" s="418">
        <v>0</v>
      </c>
      <c r="R42" s="418">
        <v>59458.65</v>
      </c>
      <c r="S42" s="418">
        <v>0</v>
      </c>
      <c r="T42" s="418">
        <v>0</v>
      </c>
      <c r="U42" s="418">
        <v>0</v>
      </c>
      <c r="V42" s="418">
        <v>75965.65</v>
      </c>
    </row>
    <row r="43" spans="1:22" ht="25.5">
      <c r="A43" s="504"/>
      <c r="B43" s="507"/>
      <c r="C43" s="487"/>
      <c r="D43" s="510"/>
      <c r="E43" s="416"/>
      <c r="F43" s="417" t="s">
        <v>525</v>
      </c>
      <c r="G43" s="513" t="s">
        <v>524</v>
      </c>
      <c r="H43" s="514"/>
      <c r="I43" s="515"/>
      <c r="J43" s="516" t="s">
        <v>502</v>
      </c>
      <c r="K43" s="514"/>
      <c r="L43" s="515"/>
      <c r="M43" s="418">
        <v>9225</v>
      </c>
      <c r="N43" s="418">
        <v>0</v>
      </c>
      <c r="O43" s="418">
        <v>0</v>
      </c>
      <c r="P43" s="418">
        <v>0</v>
      </c>
      <c r="Q43" s="418">
        <v>0</v>
      </c>
      <c r="R43" s="418">
        <v>0</v>
      </c>
      <c r="S43" s="418">
        <v>0</v>
      </c>
      <c r="T43" s="418">
        <v>0</v>
      </c>
      <c r="U43" s="418">
        <v>0</v>
      </c>
      <c r="V43" s="418">
        <v>9225</v>
      </c>
    </row>
    <row r="44" spans="1:22" ht="38.25">
      <c r="A44" s="504"/>
      <c r="B44" s="507"/>
      <c r="C44" s="487"/>
      <c r="D44" s="510"/>
      <c r="E44" s="416"/>
      <c r="F44" s="417" t="s">
        <v>523</v>
      </c>
      <c r="G44" s="513" t="s">
        <v>522</v>
      </c>
      <c r="H44" s="514"/>
      <c r="I44" s="515"/>
      <c r="J44" s="516" t="s">
        <v>502</v>
      </c>
      <c r="K44" s="514"/>
      <c r="L44" s="515"/>
      <c r="M44" s="418">
        <v>3726</v>
      </c>
      <c r="N44" s="418">
        <v>0</v>
      </c>
      <c r="O44" s="418">
        <v>0</v>
      </c>
      <c r="P44" s="418">
        <v>610</v>
      </c>
      <c r="Q44" s="418">
        <v>0</v>
      </c>
      <c r="R44" s="418">
        <v>0</v>
      </c>
      <c r="S44" s="418">
        <v>16500</v>
      </c>
      <c r="T44" s="418">
        <v>0</v>
      </c>
      <c r="U44" s="418">
        <v>0</v>
      </c>
      <c r="V44" s="418">
        <v>20836</v>
      </c>
    </row>
    <row r="45" spans="1:22" ht="12.75">
      <c r="A45" s="504"/>
      <c r="B45" s="507"/>
      <c r="C45" s="487"/>
      <c r="D45" s="510"/>
      <c r="E45" s="416"/>
      <c r="F45" s="417" t="s">
        <v>521</v>
      </c>
      <c r="G45" s="513" t="s">
        <v>520</v>
      </c>
      <c r="H45" s="514"/>
      <c r="I45" s="515"/>
      <c r="J45" s="516" t="s">
        <v>502</v>
      </c>
      <c r="K45" s="514"/>
      <c r="L45" s="515"/>
      <c r="M45" s="418">
        <v>0</v>
      </c>
      <c r="N45" s="418">
        <v>11535</v>
      </c>
      <c r="O45" s="418">
        <v>0</v>
      </c>
      <c r="P45" s="418">
        <v>0</v>
      </c>
      <c r="Q45" s="418">
        <v>0</v>
      </c>
      <c r="R45" s="418">
        <v>0</v>
      </c>
      <c r="S45" s="418">
        <v>0</v>
      </c>
      <c r="T45" s="418">
        <v>0</v>
      </c>
      <c r="U45" s="418">
        <v>0</v>
      </c>
      <c r="V45" s="418">
        <v>11535</v>
      </c>
    </row>
    <row r="46" spans="1:22" ht="12.75">
      <c r="A46" s="504"/>
      <c r="B46" s="508"/>
      <c r="C46" s="511"/>
      <c r="D46" s="512"/>
      <c r="E46" s="517" t="s">
        <v>234</v>
      </c>
      <c r="F46" s="514"/>
      <c r="G46" s="514"/>
      <c r="H46" s="514"/>
      <c r="I46" s="514"/>
      <c r="J46" s="514"/>
      <c r="K46" s="514"/>
      <c r="L46" s="515"/>
      <c r="M46" s="419">
        <v>29458</v>
      </c>
      <c r="N46" s="419">
        <v>11535</v>
      </c>
      <c r="O46" s="419">
        <v>0</v>
      </c>
      <c r="P46" s="419">
        <v>610</v>
      </c>
      <c r="Q46" s="419">
        <v>0</v>
      </c>
      <c r="R46" s="419">
        <v>59458.65</v>
      </c>
      <c r="S46" s="419">
        <v>16500</v>
      </c>
      <c r="T46" s="419">
        <v>0</v>
      </c>
      <c r="U46" s="419">
        <v>0</v>
      </c>
      <c r="V46" s="419">
        <v>117561.65</v>
      </c>
    </row>
    <row r="47" spans="1:22" ht="12.75">
      <c r="A47" s="505"/>
      <c r="B47" s="517" t="s">
        <v>235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15"/>
      <c r="M47" s="419">
        <v>75210</v>
      </c>
      <c r="N47" s="419">
        <v>24003</v>
      </c>
      <c r="O47" s="419">
        <v>0</v>
      </c>
      <c r="P47" s="419">
        <v>239290</v>
      </c>
      <c r="Q47" s="419">
        <v>35960</v>
      </c>
      <c r="R47" s="419">
        <v>132903.05</v>
      </c>
      <c r="S47" s="419">
        <v>16500</v>
      </c>
      <c r="T47" s="419">
        <v>10696.49</v>
      </c>
      <c r="U47" s="419">
        <v>0</v>
      </c>
      <c r="V47" s="419">
        <v>534562.54</v>
      </c>
    </row>
    <row r="48" spans="1:22" ht="12.75">
      <c r="A48" s="503"/>
      <c r="B48" s="506" t="s">
        <v>24</v>
      </c>
      <c r="C48" s="509" t="s">
        <v>519</v>
      </c>
      <c r="D48" s="489"/>
      <c r="E48" s="416"/>
      <c r="F48" s="417" t="s">
        <v>246</v>
      </c>
      <c r="G48" s="513" t="s">
        <v>518</v>
      </c>
      <c r="H48" s="514"/>
      <c r="I48" s="515"/>
      <c r="J48" s="516" t="s">
        <v>502</v>
      </c>
      <c r="K48" s="514"/>
      <c r="L48" s="515"/>
      <c r="M48" s="418">
        <v>0</v>
      </c>
      <c r="N48" s="418">
        <v>0</v>
      </c>
      <c r="O48" s="418">
        <v>0</v>
      </c>
      <c r="P48" s="418">
        <v>0</v>
      </c>
      <c r="Q48" s="418">
        <v>0</v>
      </c>
      <c r="R48" s="418">
        <v>0</v>
      </c>
      <c r="S48" s="418">
        <v>0</v>
      </c>
      <c r="T48" s="418">
        <v>0</v>
      </c>
      <c r="U48" s="418">
        <v>0</v>
      </c>
      <c r="V48" s="418">
        <v>0</v>
      </c>
    </row>
    <row r="49" spans="1:22" ht="12.75">
      <c r="A49" s="504"/>
      <c r="B49" s="507"/>
      <c r="C49" s="487"/>
      <c r="D49" s="510"/>
      <c r="E49" s="416"/>
      <c r="F49" s="417" t="s">
        <v>251</v>
      </c>
      <c r="G49" s="513" t="s">
        <v>517</v>
      </c>
      <c r="H49" s="514"/>
      <c r="I49" s="515"/>
      <c r="J49" s="516" t="s">
        <v>502</v>
      </c>
      <c r="K49" s="514"/>
      <c r="L49" s="515"/>
      <c r="M49" s="418">
        <v>2357.1</v>
      </c>
      <c r="N49" s="418">
        <v>55.8</v>
      </c>
      <c r="O49" s="418">
        <v>0</v>
      </c>
      <c r="P49" s="418">
        <v>0</v>
      </c>
      <c r="Q49" s="418">
        <v>9575.1</v>
      </c>
      <c r="R49" s="418">
        <v>0</v>
      </c>
      <c r="S49" s="418">
        <v>0</v>
      </c>
      <c r="T49" s="418">
        <v>0</v>
      </c>
      <c r="U49" s="418">
        <v>0</v>
      </c>
      <c r="V49" s="418">
        <v>11988</v>
      </c>
    </row>
    <row r="50" spans="1:22" ht="12.75">
      <c r="A50" s="504"/>
      <c r="B50" s="507"/>
      <c r="C50" s="487"/>
      <c r="D50" s="510"/>
      <c r="E50" s="416"/>
      <c r="F50" s="417" t="s">
        <v>256</v>
      </c>
      <c r="G50" s="513" t="s">
        <v>516</v>
      </c>
      <c r="H50" s="514"/>
      <c r="I50" s="515"/>
      <c r="J50" s="516" t="s">
        <v>502</v>
      </c>
      <c r="K50" s="514"/>
      <c r="L50" s="515"/>
      <c r="M50" s="418">
        <v>0</v>
      </c>
      <c r="N50" s="418">
        <v>0</v>
      </c>
      <c r="O50" s="418">
        <v>0</v>
      </c>
      <c r="P50" s="418">
        <v>0</v>
      </c>
      <c r="Q50" s="418">
        <v>0</v>
      </c>
      <c r="R50" s="418">
        <v>0</v>
      </c>
      <c r="S50" s="418">
        <v>0</v>
      </c>
      <c r="T50" s="418">
        <v>0</v>
      </c>
      <c r="U50" s="418">
        <v>0</v>
      </c>
      <c r="V50" s="418">
        <v>0</v>
      </c>
    </row>
    <row r="51" spans="1:22" ht="12.75">
      <c r="A51" s="504"/>
      <c r="B51" s="508"/>
      <c r="C51" s="511"/>
      <c r="D51" s="512"/>
      <c r="E51" s="517" t="s">
        <v>234</v>
      </c>
      <c r="F51" s="514"/>
      <c r="G51" s="514"/>
      <c r="H51" s="514"/>
      <c r="I51" s="514"/>
      <c r="J51" s="514"/>
      <c r="K51" s="514"/>
      <c r="L51" s="515"/>
      <c r="M51" s="419">
        <v>2357.1</v>
      </c>
      <c r="N51" s="419">
        <v>55.8</v>
      </c>
      <c r="O51" s="419">
        <v>0</v>
      </c>
      <c r="P51" s="419">
        <v>0</v>
      </c>
      <c r="Q51" s="419">
        <v>9575.1</v>
      </c>
      <c r="R51" s="419">
        <v>0</v>
      </c>
      <c r="S51" s="419">
        <v>0</v>
      </c>
      <c r="T51" s="419">
        <v>0</v>
      </c>
      <c r="U51" s="419">
        <v>0</v>
      </c>
      <c r="V51" s="419">
        <v>11988</v>
      </c>
    </row>
    <row r="52" spans="1:22" ht="12.75">
      <c r="A52" s="505"/>
      <c r="B52" s="517" t="s">
        <v>235</v>
      </c>
      <c r="C52" s="514"/>
      <c r="D52" s="514"/>
      <c r="E52" s="514"/>
      <c r="F52" s="514"/>
      <c r="G52" s="514"/>
      <c r="H52" s="514"/>
      <c r="I52" s="514"/>
      <c r="J52" s="514"/>
      <c r="K52" s="514"/>
      <c r="L52" s="515"/>
      <c r="M52" s="419">
        <v>4759.2</v>
      </c>
      <c r="N52" s="419">
        <v>9227.6</v>
      </c>
      <c r="O52" s="419">
        <v>0</v>
      </c>
      <c r="P52" s="419">
        <v>0</v>
      </c>
      <c r="Q52" s="419">
        <v>23596.6</v>
      </c>
      <c r="R52" s="419">
        <v>0</v>
      </c>
      <c r="S52" s="419">
        <v>0</v>
      </c>
      <c r="T52" s="419">
        <v>0</v>
      </c>
      <c r="U52" s="419">
        <v>0</v>
      </c>
      <c r="V52" s="419">
        <v>37583.4</v>
      </c>
    </row>
    <row r="53" spans="1:22" ht="12.75">
      <c r="A53" s="503"/>
      <c r="B53" s="506" t="s">
        <v>25</v>
      </c>
      <c r="C53" s="509" t="s">
        <v>515</v>
      </c>
      <c r="D53" s="489"/>
      <c r="E53" s="416"/>
      <c r="F53" s="417" t="s">
        <v>257</v>
      </c>
      <c r="G53" s="513" t="s">
        <v>514</v>
      </c>
      <c r="H53" s="514"/>
      <c r="I53" s="515"/>
      <c r="J53" s="516" t="s">
        <v>502</v>
      </c>
      <c r="K53" s="514"/>
      <c r="L53" s="515"/>
      <c r="M53" s="418">
        <v>0</v>
      </c>
      <c r="N53" s="418">
        <v>0</v>
      </c>
      <c r="O53" s="418">
        <v>0</v>
      </c>
      <c r="P53" s="418">
        <v>0</v>
      </c>
      <c r="Q53" s="418">
        <v>0</v>
      </c>
      <c r="R53" s="418">
        <v>0</v>
      </c>
      <c r="S53" s="418">
        <v>0</v>
      </c>
      <c r="T53" s="418">
        <v>18958.05</v>
      </c>
      <c r="U53" s="418">
        <v>0</v>
      </c>
      <c r="V53" s="418">
        <v>18958.05</v>
      </c>
    </row>
    <row r="54" spans="1:22" ht="12.75">
      <c r="A54" s="504"/>
      <c r="B54" s="507"/>
      <c r="C54" s="487"/>
      <c r="D54" s="510"/>
      <c r="E54" s="416"/>
      <c r="F54" s="417" t="s">
        <v>513</v>
      </c>
      <c r="G54" s="513" t="s">
        <v>512</v>
      </c>
      <c r="H54" s="514"/>
      <c r="I54" s="515"/>
      <c r="J54" s="516" t="s">
        <v>502</v>
      </c>
      <c r="K54" s="514"/>
      <c r="L54" s="515"/>
      <c r="M54" s="418">
        <v>0</v>
      </c>
      <c r="N54" s="418">
        <v>0</v>
      </c>
      <c r="O54" s="418">
        <v>0</v>
      </c>
      <c r="P54" s="418">
        <v>0</v>
      </c>
      <c r="Q54" s="418">
        <v>0</v>
      </c>
      <c r="R54" s="418">
        <v>0</v>
      </c>
      <c r="S54" s="418">
        <v>0</v>
      </c>
      <c r="T54" s="418">
        <v>0</v>
      </c>
      <c r="U54" s="418">
        <v>0</v>
      </c>
      <c r="V54" s="418">
        <v>0</v>
      </c>
    </row>
    <row r="55" spans="1:22" ht="12.75">
      <c r="A55" s="504"/>
      <c r="B55" s="507"/>
      <c r="C55" s="487"/>
      <c r="D55" s="510"/>
      <c r="E55" s="416"/>
      <c r="F55" s="417" t="s">
        <v>511</v>
      </c>
      <c r="G55" s="513" t="s">
        <v>510</v>
      </c>
      <c r="H55" s="514"/>
      <c r="I55" s="515"/>
      <c r="J55" s="516" t="s">
        <v>502</v>
      </c>
      <c r="K55" s="514"/>
      <c r="L55" s="515"/>
      <c r="M55" s="418">
        <v>766</v>
      </c>
      <c r="N55" s="418">
        <v>0</v>
      </c>
      <c r="O55" s="418">
        <v>0</v>
      </c>
      <c r="P55" s="418">
        <v>0</v>
      </c>
      <c r="Q55" s="418">
        <v>0</v>
      </c>
      <c r="R55" s="418">
        <v>0</v>
      </c>
      <c r="S55" s="418">
        <v>0</v>
      </c>
      <c r="T55" s="418">
        <v>0</v>
      </c>
      <c r="U55" s="418">
        <v>0</v>
      </c>
      <c r="V55" s="418">
        <v>766</v>
      </c>
    </row>
    <row r="56" spans="1:22" ht="25.5">
      <c r="A56" s="504"/>
      <c r="B56" s="507"/>
      <c r="C56" s="487"/>
      <c r="D56" s="510"/>
      <c r="E56" s="416"/>
      <c r="F56" s="417" t="s">
        <v>509</v>
      </c>
      <c r="G56" s="513" t="s">
        <v>508</v>
      </c>
      <c r="H56" s="514"/>
      <c r="I56" s="515"/>
      <c r="J56" s="516" t="s">
        <v>502</v>
      </c>
      <c r="K56" s="514"/>
      <c r="L56" s="515"/>
      <c r="M56" s="418">
        <v>4708</v>
      </c>
      <c r="N56" s="418">
        <v>0</v>
      </c>
      <c r="O56" s="418">
        <v>0</v>
      </c>
      <c r="P56" s="418">
        <v>0</v>
      </c>
      <c r="Q56" s="418">
        <v>0</v>
      </c>
      <c r="R56" s="418">
        <v>0</v>
      </c>
      <c r="S56" s="418">
        <v>0</v>
      </c>
      <c r="T56" s="418">
        <v>0</v>
      </c>
      <c r="U56" s="418">
        <v>0</v>
      </c>
      <c r="V56" s="418">
        <v>4708</v>
      </c>
    </row>
    <row r="57" spans="1:22" ht="12.75">
      <c r="A57" s="504"/>
      <c r="B57" s="508"/>
      <c r="C57" s="511"/>
      <c r="D57" s="512"/>
      <c r="E57" s="517" t="s">
        <v>234</v>
      </c>
      <c r="F57" s="514"/>
      <c r="G57" s="514"/>
      <c r="H57" s="514"/>
      <c r="I57" s="514"/>
      <c r="J57" s="514"/>
      <c r="K57" s="514"/>
      <c r="L57" s="515"/>
      <c r="M57" s="419">
        <v>5474</v>
      </c>
      <c r="N57" s="419">
        <v>0</v>
      </c>
      <c r="O57" s="419">
        <v>0</v>
      </c>
      <c r="P57" s="419">
        <v>0</v>
      </c>
      <c r="Q57" s="419">
        <v>0</v>
      </c>
      <c r="R57" s="419">
        <v>0</v>
      </c>
      <c r="S57" s="419">
        <v>0</v>
      </c>
      <c r="T57" s="419">
        <v>18958.05</v>
      </c>
      <c r="U57" s="419">
        <v>0</v>
      </c>
      <c r="V57" s="419">
        <v>24432.05</v>
      </c>
    </row>
    <row r="58" spans="1:22" ht="12.75">
      <c r="A58" s="505"/>
      <c r="B58" s="517" t="s">
        <v>235</v>
      </c>
      <c r="C58" s="514"/>
      <c r="D58" s="514"/>
      <c r="E58" s="514"/>
      <c r="F58" s="514"/>
      <c r="G58" s="514"/>
      <c r="H58" s="514"/>
      <c r="I58" s="514"/>
      <c r="J58" s="514"/>
      <c r="K58" s="514"/>
      <c r="L58" s="515"/>
      <c r="M58" s="419">
        <v>32613.39</v>
      </c>
      <c r="N58" s="419">
        <v>7342</v>
      </c>
      <c r="O58" s="419">
        <v>0</v>
      </c>
      <c r="P58" s="419">
        <v>4526.81</v>
      </c>
      <c r="Q58" s="419">
        <v>0</v>
      </c>
      <c r="R58" s="419">
        <v>0</v>
      </c>
      <c r="S58" s="419">
        <v>0</v>
      </c>
      <c r="T58" s="419">
        <v>172942.29</v>
      </c>
      <c r="U58" s="419">
        <v>0</v>
      </c>
      <c r="V58" s="419">
        <v>217424.49</v>
      </c>
    </row>
    <row r="59" spans="1:22" ht="25.5">
      <c r="A59" s="503"/>
      <c r="B59" s="506" t="s">
        <v>26</v>
      </c>
      <c r="C59" s="509" t="s">
        <v>507</v>
      </c>
      <c r="D59" s="489"/>
      <c r="E59" s="416"/>
      <c r="F59" s="417" t="s">
        <v>506</v>
      </c>
      <c r="G59" s="513" t="s">
        <v>505</v>
      </c>
      <c r="H59" s="514"/>
      <c r="I59" s="515"/>
      <c r="J59" s="516" t="s">
        <v>502</v>
      </c>
      <c r="K59" s="514"/>
      <c r="L59" s="515"/>
      <c r="M59" s="418">
        <v>0</v>
      </c>
      <c r="N59" s="418">
        <v>0</v>
      </c>
      <c r="O59" s="418">
        <v>0</v>
      </c>
      <c r="P59" s="418">
        <v>0</v>
      </c>
      <c r="Q59" s="418">
        <v>0</v>
      </c>
      <c r="R59" s="418">
        <v>0</v>
      </c>
      <c r="S59" s="418">
        <v>45000</v>
      </c>
      <c r="T59" s="418">
        <v>0</v>
      </c>
      <c r="U59" s="418">
        <v>0</v>
      </c>
      <c r="V59" s="418">
        <v>45000</v>
      </c>
    </row>
    <row r="60" spans="1:22" ht="12.75">
      <c r="A60" s="504"/>
      <c r="B60" s="507"/>
      <c r="C60" s="487"/>
      <c r="D60" s="510"/>
      <c r="E60" s="416"/>
      <c r="F60" s="417" t="s">
        <v>504</v>
      </c>
      <c r="G60" s="513" t="s">
        <v>503</v>
      </c>
      <c r="H60" s="514"/>
      <c r="I60" s="515"/>
      <c r="J60" s="516" t="s">
        <v>502</v>
      </c>
      <c r="K60" s="514"/>
      <c r="L60" s="515"/>
      <c r="M60" s="418">
        <v>0</v>
      </c>
      <c r="N60" s="418">
        <v>0</v>
      </c>
      <c r="O60" s="418">
        <v>0</v>
      </c>
      <c r="P60" s="418">
        <v>0</v>
      </c>
      <c r="Q60" s="418">
        <v>0</v>
      </c>
      <c r="R60" s="418">
        <v>0</v>
      </c>
      <c r="S60" s="418">
        <v>0</v>
      </c>
      <c r="T60" s="418">
        <v>0</v>
      </c>
      <c r="U60" s="418">
        <v>0</v>
      </c>
      <c r="V60" s="418">
        <v>0</v>
      </c>
    </row>
    <row r="61" spans="1:22" ht="12.75">
      <c r="A61" s="504"/>
      <c r="B61" s="508"/>
      <c r="C61" s="511"/>
      <c r="D61" s="512"/>
      <c r="E61" s="517" t="s">
        <v>234</v>
      </c>
      <c r="F61" s="514"/>
      <c r="G61" s="514"/>
      <c r="H61" s="514"/>
      <c r="I61" s="514"/>
      <c r="J61" s="514"/>
      <c r="K61" s="514"/>
      <c r="L61" s="515"/>
      <c r="M61" s="419">
        <v>0</v>
      </c>
      <c r="N61" s="419">
        <v>0</v>
      </c>
      <c r="O61" s="419">
        <v>0</v>
      </c>
      <c r="P61" s="419">
        <v>0</v>
      </c>
      <c r="Q61" s="419">
        <v>0</v>
      </c>
      <c r="R61" s="419">
        <v>0</v>
      </c>
      <c r="S61" s="419">
        <v>45000</v>
      </c>
      <c r="T61" s="419">
        <v>0</v>
      </c>
      <c r="U61" s="419">
        <v>0</v>
      </c>
      <c r="V61" s="419">
        <v>45000</v>
      </c>
    </row>
    <row r="62" spans="1:22" ht="12.75" customHeight="1">
      <c r="A62" s="505"/>
      <c r="B62" s="517" t="s">
        <v>235</v>
      </c>
      <c r="C62" s="514"/>
      <c r="D62" s="514"/>
      <c r="E62" s="514"/>
      <c r="F62" s="514"/>
      <c r="G62" s="514"/>
      <c r="H62" s="514"/>
      <c r="I62" s="514"/>
      <c r="J62" s="514"/>
      <c r="K62" s="514"/>
      <c r="L62" s="515"/>
      <c r="M62" s="419">
        <v>0</v>
      </c>
      <c r="N62" s="419">
        <v>0</v>
      </c>
      <c r="O62" s="419">
        <v>0</v>
      </c>
      <c r="P62" s="419">
        <v>2018000</v>
      </c>
      <c r="Q62" s="419">
        <v>0</v>
      </c>
      <c r="R62" s="419">
        <v>0</v>
      </c>
      <c r="S62" s="419">
        <v>45000</v>
      </c>
      <c r="T62" s="419">
        <v>0</v>
      </c>
      <c r="U62" s="419">
        <v>0</v>
      </c>
      <c r="V62" s="419">
        <v>2063000</v>
      </c>
    </row>
    <row r="63" spans="1:22" ht="12.75">
      <c r="A63" s="420"/>
      <c r="B63" s="517" t="s">
        <v>263</v>
      </c>
      <c r="C63" s="514"/>
      <c r="D63" s="514"/>
      <c r="E63" s="514"/>
      <c r="F63" s="514"/>
      <c r="G63" s="514"/>
      <c r="H63" s="514"/>
      <c r="I63" s="514"/>
      <c r="J63" s="514"/>
      <c r="K63" s="514"/>
      <c r="L63" s="515"/>
      <c r="M63" s="419">
        <v>642544.1</v>
      </c>
      <c r="N63" s="419">
        <v>205815.8</v>
      </c>
      <c r="O63" s="419">
        <v>0</v>
      </c>
      <c r="P63" s="419">
        <v>248600</v>
      </c>
      <c r="Q63" s="419">
        <v>108700.1</v>
      </c>
      <c r="R63" s="419">
        <v>59458.65</v>
      </c>
      <c r="S63" s="419">
        <v>61500</v>
      </c>
      <c r="T63" s="419">
        <v>18958.05</v>
      </c>
      <c r="U63" s="419">
        <v>1416216</v>
      </c>
      <c r="V63" s="419">
        <v>2761792.7</v>
      </c>
    </row>
    <row r="64" spans="1:22" ht="12.75" customHeight="1">
      <c r="A64" s="420"/>
      <c r="B64" s="517" t="s">
        <v>264</v>
      </c>
      <c r="C64" s="514"/>
      <c r="D64" s="514"/>
      <c r="E64" s="514"/>
      <c r="F64" s="514"/>
      <c r="G64" s="514"/>
      <c r="H64" s="514"/>
      <c r="I64" s="514"/>
      <c r="J64" s="514"/>
      <c r="K64" s="514"/>
      <c r="L64" s="515"/>
      <c r="M64" s="419">
        <v>1930339.17</v>
      </c>
      <c r="N64" s="419">
        <v>541567.6</v>
      </c>
      <c r="O64" s="419">
        <v>1800</v>
      </c>
      <c r="P64" s="419">
        <v>2696726.81</v>
      </c>
      <c r="Q64" s="419">
        <v>277221.6</v>
      </c>
      <c r="R64" s="419">
        <v>132903.05</v>
      </c>
      <c r="S64" s="419">
        <v>61500</v>
      </c>
      <c r="T64" s="419">
        <v>183638.78</v>
      </c>
      <c r="U64" s="419">
        <v>3311308</v>
      </c>
      <c r="V64" s="419">
        <v>9137005.01</v>
      </c>
    </row>
  </sheetData>
  <sheetProtection/>
  <mergeCells count="134">
    <mergeCell ref="G60:I60"/>
    <mergeCell ref="J60:L60"/>
    <mergeCell ref="B62:L62"/>
    <mergeCell ref="B63:L63"/>
    <mergeCell ref="B64:L64"/>
    <mergeCell ref="A1:V1"/>
    <mergeCell ref="A2:V2"/>
    <mergeCell ref="A3:V3"/>
    <mergeCell ref="G56:I56"/>
    <mergeCell ref="J56:L56"/>
    <mergeCell ref="E57:L57"/>
    <mergeCell ref="B58:L58"/>
    <mergeCell ref="A59:A62"/>
    <mergeCell ref="B59:B61"/>
    <mergeCell ref="C59:D61"/>
    <mergeCell ref="G59:I59"/>
    <mergeCell ref="J59:L59"/>
    <mergeCell ref="E61:L61"/>
    <mergeCell ref="E51:L51"/>
    <mergeCell ref="A53:A58"/>
    <mergeCell ref="B53:B57"/>
    <mergeCell ref="C53:D57"/>
    <mergeCell ref="G53:I53"/>
    <mergeCell ref="J53:L53"/>
    <mergeCell ref="G54:I54"/>
    <mergeCell ref="J54:L54"/>
    <mergeCell ref="G55:I55"/>
    <mergeCell ref="J55:L55"/>
    <mergeCell ref="A48:A52"/>
    <mergeCell ref="B48:B51"/>
    <mergeCell ref="C48:D51"/>
    <mergeCell ref="G48:I48"/>
    <mergeCell ref="J48:L48"/>
    <mergeCell ref="G50:I50"/>
    <mergeCell ref="J50:L50"/>
    <mergeCell ref="B52:L52"/>
    <mergeCell ref="G49:I49"/>
    <mergeCell ref="J49:L49"/>
    <mergeCell ref="G44:I44"/>
    <mergeCell ref="J44:L44"/>
    <mergeCell ref="G45:I45"/>
    <mergeCell ref="J45:L45"/>
    <mergeCell ref="E46:L46"/>
    <mergeCell ref="B47:L47"/>
    <mergeCell ref="J39:L39"/>
    <mergeCell ref="E40:L40"/>
    <mergeCell ref="B41:L41"/>
    <mergeCell ref="A42:A47"/>
    <mergeCell ref="B42:B46"/>
    <mergeCell ref="C42:D46"/>
    <mergeCell ref="G42:I42"/>
    <mergeCell ref="J42:L42"/>
    <mergeCell ref="G43:I43"/>
    <mergeCell ref="J43:L43"/>
    <mergeCell ref="E35:L35"/>
    <mergeCell ref="B36:L36"/>
    <mergeCell ref="A37:A41"/>
    <mergeCell ref="B37:B40"/>
    <mergeCell ref="C37:D40"/>
    <mergeCell ref="G37:I37"/>
    <mergeCell ref="J37:L37"/>
    <mergeCell ref="G38:I38"/>
    <mergeCell ref="J38:L38"/>
    <mergeCell ref="G39:I39"/>
    <mergeCell ref="J31:L31"/>
    <mergeCell ref="G32:I32"/>
    <mergeCell ref="J32:L32"/>
    <mergeCell ref="G33:I33"/>
    <mergeCell ref="J33:L33"/>
    <mergeCell ref="G34:I34"/>
    <mergeCell ref="J34:L34"/>
    <mergeCell ref="A28:A36"/>
    <mergeCell ref="B28:B35"/>
    <mergeCell ref="C28:D35"/>
    <mergeCell ref="G28:I28"/>
    <mergeCell ref="J28:L28"/>
    <mergeCell ref="G29:I29"/>
    <mergeCell ref="J29:L29"/>
    <mergeCell ref="G30:I30"/>
    <mergeCell ref="J30:L30"/>
    <mergeCell ref="G31:I31"/>
    <mergeCell ref="J22:L22"/>
    <mergeCell ref="G24:I24"/>
    <mergeCell ref="J24:L24"/>
    <mergeCell ref="J25:L25"/>
    <mergeCell ref="E26:L26"/>
    <mergeCell ref="B27:L27"/>
    <mergeCell ref="B20:L20"/>
    <mergeCell ref="A21:A27"/>
    <mergeCell ref="B21:B26"/>
    <mergeCell ref="C21:D26"/>
    <mergeCell ref="G21:I21"/>
    <mergeCell ref="J21:L21"/>
    <mergeCell ref="G23:I23"/>
    <mergeCell ref="J23:L23"/>
    <mergeCell ref="G25:I25"/>
    <mergeCell ref="G22:I22"/>
    <mergeCell ref="G16:I16"/>
    <mergeCell ref="J16:L16"/>
    <mergeCell ref="J17:L17"/>
    <mergeCell ref="G18:I18"/>
    <mergeCell ref="J18:L18"/>
    <mergeCell ref="E19:L19"/>
    <mergeCell ref="A13:A20"/>
    <mergeCell ref="B13:B19"/>
    <mergeCell ref="C13:D19"/>
    <mergeCell ref="G13:I13"/>
    <mergeCell ref="J13:L13"/>
    <mergeCell ref="G15:I15"/>
    <mergeCell ref="J15:L15"/>
    <mergeCell ref="G17:I17"/>
    <mergeCell ref="G14:I14"/>
    <mergeCell ref="J14:L14"/>
    <mergeCell ref="T5:T6"/>
    <mergeCell ref="S8:S11"/>
    <mergeCell ref="T8:T11"/>
    <mergeCell ref="U8:U11"/>
    <mergeCell ref="A10:C10"/>
    <mergeCell ref="M8:M11"/>
    <mergeCell ref="N8:N11"/>
    <mergeCell ref="O8:O11"/>
    <mergeCell ref="U5:U6"/>
    <mergeCell ref="V5:V12"/>
    <mergeCell ref="K6:K8"/>
    <mergeCell ref="M7:N7"/>
    <mergeCell ref="Q7:R7"/>
    <mergeCell ref="P8:P11"/>
    <mergeCell ref="Q8:Q11"/>
    <mergeCell ref="R8:R11"/>
    <mergeCell ref="Q5:R6"/>
    <mergeCell ref="S5:S6"/>
    <mergeCell ref="M5:N6"/>
    <mergeCell ref="O5:O6"/>
    <mergeCell ref="P5:P6"/>
  </mergeCells>
  <printOptions/>
  <pageMargins left="0.1968503937007874" right="0.1968503937007874" top="0.3937007874015748" bottom="0.1968503937007874" header="0.31496062992125984" footer="0.31496062992125984"/>
  <pageSetup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B1">
      <selection activeCell="O23" sqref="O23"/>
    </sheetView>
  </sheetViews>
  <sheetFormatPr defaultColWidth="9.140625" defaultRowHeight="12.75"/>
  <cols>
    <col min="1" max="1" width="0.85546875" style="389" hidden="1" customWidth="1"/>
    <col min="2" max="2" width="18.00390625" style="389" customWidth="1"/>
    <col min="3" max="3" width="4.28125" style="389" customWidth="1"/>
    <col min="4" max="4" width="6.57421875" style="389" customWidth="1"/>
    <col min="5" max="5" width="0.42578125" style="389" customWidth="1"/>
    <col min="6" max="6" width="14.00390625" style="389" customWidth="1"/>
    <col min="7" max="7" width="4.7109375" style="389" customWidth="1"/>
    <col min="8" max="8" width="0.85546875" style="389" customWidth="1"/>
    <col min="9" max="9" width="0.2890625" style="389" customWidth="1"/>
    <col min="10" max="10" width="10.8515625" style="389" customWidth="1"/>
    <col min="11" max="11" width="0.5625" style="389" customWidth="1"/>
    <col min="12" max="12" width="17.140625" style="389" customWidth="1"/>
    <col min="13" max="13" width="19.7109375" style="389" customWidth="1"/>
    <col min="14" max="14" width="3.421875" style="389" customWidth="1"/>
    <col min="15" max="15" width="38.7109375" style="389" customWidth="1"/>
    <col min="16" max="16" width="15.8515625" style="389" customWidth="1"/>
    <col min="17" max="17" width="0.2890625" style="389" customWidth="1"/>
    <col min="18" max="16384" width="9.140625" style="389" customWidth="1"/>
  </cols>
  <sheetData>
    <row r="1" spans="1:17" ht="18" customHeight="1">
      <c r="A1" s="518" t="s">
        <v>70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388"/>
      <c r="O1" s="388"/>
      <c r="P1" s="388"/>
      <c r="Q1" s="388"/>
    </row>
    <row r="2" spans="1:17" ht="18" customHeight="1">
      <c r="A2" s="518" t="s">
        <v>490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388"/>
      <c r="O2" s="388"/>
      <c r="P2" s="388"/>
      <c r="Q2" s="388"/>
    </row>
    <row r="3" spans="1:17" ht="18" customHeight="1">
      <c r="A3" s="519" t="s">
        <v>620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388"/>
      <c r="O3" s="388"/>
      <c r="P3" s="388"/>
      <c r="Q3" s="388"/>
    </row>
    <row r="4" ht="409.5" customHeight="1" hidden="1"/>
    <row r="5" ht="12.75" customHeight="1"/>
    <row r="6" spans="1:13" ht="26.25" customHeight="1">
      <c r="A6" s="390"/>
      <c r="B6" s="391"/>
      <c r="C6" s="391"/>
      <c r="D6" s="391"/>
      <c r="E6" s="391"/>
      <c r="F6" s="391"/>
      <c r="G6" s="520" t="s">
        <v>484</v>
      </c>
      <c r="H6" s="521"/>
      <c r="I6" s="521"/>
      <c r="J6" s="521"/>
      <c r="K6" s="392"/>
      <c r="L6" s="522" t="s">
        <v>201</v>
      </c>
      <c r="M6" s="524" t="s">
        <v>86</v>
      </c>
    </row>
    <row r="7" spans="1:13" ht="26.25" customHeight="1">
      <c r="A7" s="393"/>
      <c r="B7" s="394"/>
      <c r="C7" s="394"/>
      <c r="D7" s="394"/>
      <c r="E7" s="394"/>
      <c r="F7" s="394"/>
      <c r="G7" s="394"/>
      <c r="H7" s="394"/>
      <c r="I7" s="394"/>
      <c r="J7" s="394"/>
      <c r="K7" s="395"/>
      <c r="L7" s="523"/>
      <c r="M7" s="525"/>
    </row>
    <row r="8" spans="1:13" ht="14.25">
      <c r="A8" s="393"/>
      <c r="B8" s="394"/>
      <c r="C8" s="394"/>
      <c r="D8" s="394"/>
      <c r="E8" s="394"/>
      <c r="F8" s="394"/>
      <c r="G8" s="394"/>
      <c r="H8" s="394"/>
      <c r="I8" s="394"/>
      <c r="J8" s="394"/>
      <c r="K8" s="395"/>
      <c r="L8" s="396" t="s">
        <v>486</v>
      </c>
      <c r="M8" s="525"/>
    </row>
    <row r="9" spans="1:13" ht="21" customHeight="1">
      <c r="A9" s="393"/>
      <c r="B9" s="394"/>
      <c r="C9" s="394"/>
      <c r="D9" s="394"/>
      <c r="E9" s="394"/>
      <c r="F9" s="394"/>
      <c r="G9" s="394"/>
      <c r="H9" s="394"/>
      <c r="I9" s="394"/>
      <c r="J9" s="394"/>
      <c r="K9" s="395"/>
      <c r="L9" s="527" t="s">
        <v>487</v>
      </c>
      <c r="M9" s="525"/>
    </row>
    <row r="10" spans="1:13" ht="21" customHeight="1">
      <c r="A10" s="528" t="s">
        <v>485</v>
      </c>
      <c r="B10" s="529"/>
      <c r="C10" s="529"/>
      <c r="D10" s="394"/>
      <c r="E10" s="394"/>
      <c r="F10" s="394"/>
      <c r="G10" s="394"/>
      <c r="H10" s="394"/>
      <c r="I10" s="394"/>
      <c r="J10" s="394"/>
      <c r="K10" s="395"/>
      <c r="L10" s="523"/>
      <c r="M10" s="525"/>
    </row>
    <row r="11" spans="1:13" ht="14.25">
      <c r="A11" s="530"/>
      <c r="B11" s="529"/>
      <c r="C11" s="529"/>
      <c r="D11" s="394"/>
      <c r="E11" s="394"/>
      <c r="F11" s="394"/>
      <c r="G11" s="394"/>
      <c r="H11" s="394"/>
      <c r="I11" s="394"/>
      <c r="J11" s="394"/>
      <c r="K11" s="395"/>
      <c r="L11" s="531" t="s">
        <v>488</v>
      </c>
      <c r="M11" s="525"/>
    </row>
    <row r="12" spans="1:13" ht="14.25">
      <c r="A12" s="397"/>
      <c r="B12" s="398"/>
      <c r="C12" s="398"/>
      <c r="D12" s="398"/>
      <c r="E12" s="398"/>
      <c r="F12" s="398"/>
      <c r="G12" s="398"/>
      <c r="H12" s="398"/>
      <c r="I12" s="398"/>
      <c r="J12" s="398"/>
      <c r="K12" s="399"/>
      <c r="L12" s="526"/>
      <c r="M12" s="526"/>
    </row>
    <row r="13" spans="1:13" ht="14.25">
      <c r="A13" s="535" t="s">
        <v>491</v>
      </c>
      <c r="B13" s="538" t="s">
        <v>28</v>
      </c>
      <c r="C13" s="540" t="s">
        <v>489</v>
      </c>
      <c r="D13" s="541"/>
      <c r="E13" s="400" t="s">
        <v>491</v>
      </c>
      <c r="F13" s="544" t="s">
        <v>492</v>
      </c>
      <c r="G13" s="533"/>
      <c r="H13" s="533"/>
      <c r="I13" s="545"/>
      <c r="J13" s="546" t="s">
        <v>493</v>
      </c>
      <c r="K13" s="534"/>
      <c r="L13" s="401">
        <v>0</v>
      </c>
      <c r="M13" s="401">
        <f>SUM(L13)</f>
        <v>0</v>
      </c>
    </row>
    <row r="14" spans="1:13" ht="14.25">
      <c r="A14" s="536"/>
      <c r="B14" s="539"/>
      <c r="C14" s="542"/>
      <c r="D14" s="543"/>
      <c r="E14" s="547" t="s">
        <v>234</v>
      </c>
      <c r="F14" s="533"/>
      <c r="G14" s="533"/>
      <c r="H14" s="533"/>
      <c r="I14" s="533"/>
      <c r="J14" s="533"/>
      <c r="K14" s="534"/>
      <c r="L14" s="401">
        <f>SUM(L13)</f>
        <v>0</v>
      </c>
      <c r="M14" s="401">
        <f>SUM(L14)</f>
        <v>0</v>
      </c>
    </row>
    <row r="15" spans="1:13" ht="14.25">
      <c r="A15" s="537"/>
      <c r="B15" s="547" t="s">
        <v>235</v>
      </c>
      <c r="C15" s="533"/>
      <c r="D15" s="533"/>
      <c r="E15" s="533"/>
      <c r="F15" s="533"/>
      <c r="G15" s="533"/>
      <c r="H15" s="533"/>
      <c r="I15" s="533"/>
      <c r="J15" s="533"/>
      <c r="K15" s="534"/>
      <c r="L15" s="401">
        <f>+L14</f>
        <v>0</v>
      </c>
      <c r="M15" s="401">
        <f>SUM(L15)</f>
        <v>0</v>
      </c>
    </row>
    <row r="16" ht="409.5" customHeight="1" hidden="1"/>
    <row r="17" ht="2.25" customHeight="1"/>
    <row r="18" ht="5.25" customHeight="1">
      <c r="M18" s="403" t="s">
        <v>491</v>
      </c>
    </row>
    <row r="19" spans="1:13" ht="14.25">
      <c r="A19" s="532" t="s">
        <v>263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4"/>
      <c r="L19" s="402">
        <f>+L14</f>
        <v>0</v>
      </c>
      <c r="M19" s="402">
        <f>SUM(L19)</f>
        <v>0</v>
      </c>
    </row>
    <row r="20" spans="1:13" ht="14.25">
      <c r="A20" s="532" t="s">
        <v>264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4"/>
      <c r="L20" s="402">
        <f>+L15</f>
        <v>0</v>
      </c>
      <c r="M20" s="402">
        <f>SUM(L20)</f>
        <v>0</v>
      </c>
    </row>
    <row r="21" ht="409.5" customHeight="1" hidden="1"/>
  </sheetData>
  <sheetProtection/>
  <mergeCells count="18">
    <mergeCell ref="A19:K19"/>
    <mergeCell ref="A20:K20"/>
    <mergeCell ref="A13:A15"/>
    <mergeCell ref="B13:B14"/>
    <mergeCell ref="C13:D14"/>
    <mergeCell ref="F13:I13"/>
    <mergeCell ref="J13:K13"/>
    <mergeCell ref="E14:K14"/>
    <mergeCell ref="B15:K15"/>
    <mergeCell ref="A1:M1"/>
    <mergeCell ref="A2:M2"/>
    <mergeCell ref="A3:M3"/>
    <mergeCell ref="G6:J6"/>
    <mergeCell ref="L6:L7"/>
    <mergeCell ref="M6:M12"/>
    <mergeCell ref="L9:L10"/>
    <mergeCell ref="A10:C11"/>
    <mergeCell ref="L11:L12"/>
  </mergeCells>
  <printOptions/>
  <pageMargins left="0.3937007874015748" right="0.11811023622047245" top="0.7480314960629921" bottom="0.551181102362204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19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4" sqref="A4"/>
    </sheetView>
  </sheetViews>
  <sheetFormatPr defaultColWidth="9.140625" defaultRowHeight="12.75"/>
  <cols>
    <col min="1" max="1" width="3.57421875" style="71" customWidth="1"/>
    <col min="2" max="2" width="42.8515625" style="71" customWidth="1"/>
    <col min="3" max="3" width="12.57421875" style="71" customWidth="1"/>
    <col min="4" max="4" width="14.140625" style="71" customWidth="1"/>
    <col min="5" max="5" width="9.57421875" style="71" customWidth="1"/>
    <col min="6" max="6" width="11.140625" style="71" customWidth="1"/>
    <col min="7" max="7" width="9.8515625" style="71" customWidth="1"/>
    <col min="8" max="8" width="12.421875" style="71" customWidth="1"/>
    <col min="9" max="9" width="10.00390625" style="71" customWidth="1"/>
    <col min="10" max="10" width="12.421875" style="71" customWidth="1"/>
    <col min="11" max="11" width="13.421875" style="71" customWidth="1"/>
    <col min="12" max="12" width="9.140625" style="71" customWidth="1"/>
    <col min="13" max="13" width="11.00390625" style="71" bestFit="1" customWidth="1"/>
    <col min="14" max="14" width="12.140625" style="71" customWidth="1"/>
    <col min="15" max="15" width="11.140625" style="71" customWidth="1"/>
    <col min="16" max="16" width="11.8515625" style="71" customWidth="1"/>
    <col min="17" max="17" width="11.00390625" style="71" customWidth="1"/>
    <col min="18" max="18" width="12.421875" style="71" bestFit="1" customWidth="1"/>
    <col min="19" max="19" width="10.7109375" style="71" customWidth="1"/>
    <col min="20" max="20" width="11.00390625" style="71" customWidth="1"/>
    <col min="21" max="21" width="11.28125" style="71" customWidth="1"/>
    <col min="22" max="22" width="15.00390625" style="71" customWidth="1"/>
    <col min="23" max="23" width="13.57421875" style="71" bestFit="1" customWidth="1"/>
    <col min="24" max="24" width="13.57421875" style="72" bestFit="1" customWidth="1"/>
    <col min="25" max="16384" width="9.140625" style="71" customWidth="1"/>
  </cols>
  <sheetData>
    <row r="1" spans="1:22" ht="18.75">
      <c r="A1" s="548" t="s">
        <v>70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</row>
    <row r="2" spans="1:22" ht="18.75">
      <c r="A2" s="548" t="s">
        <v>388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</row>
    <row r="3" spans="1:22" ht="18.75">
      <c r="A3" s="549" t="s">
        <v>501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</row>
    <row r="4" spans="1:22" ht="18.75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4" s="76" customFormat="1" ht="18.75">
      <c r="A5" s="550" t="s">
        <v>389</v>
      </c>
      <c r="B5" s="551"/>
      <c r="C5" s="556" t="s">
        <v>185</v>
      </c>
      <c r="D5" s="556"/>
      <c r="E5" s="556" t="s">
        <v>186</v>
      </c>
      <c r="F5" s="556"/>
      <c r="G5" s="556" t="s">
        <v>187</v>
      </c>
      <c r="H5" s="556"/>
      <c r="I5" s="556" t="s">
        <v>188</v>
      </c>
      <c r="J5" s="556"/>
      <c r="K5" s="556" t="s">
        <v>189</v>
      </c>
      <c r="L5" s="556"/>
      <c r="M5" s="556"/>
      <c r="N5" s="75" t="s">
        <v>190</v>
      </c>
      <c r="O5" s="556" t="s">
        <v>191</v>
      </c>
      <c r="P5" s="556"/>
      <c r="Q5" s="556"/>
      <c r="R5" s="75" t="s">
        <v>192</v>
      </c>
      <c r="S5" s="75" t="s">
        <v>192</v>
      </c>
      <c r="T5" s="75" t="s">
        <v>193</v>
      </c>
      <c r="U5" s="75" t="s">
        <v>194</v>
      </c>
      <c r="V5" s="558" t="s">
        <v>86</v>
      </c>
      <c r="X5" s="77"/>
    </row>
    <row r="6" spans="1:22" ht="18.75">
      <c r="A6" s="552"/>
      <c r="B6" s="553"/>
      <c r="C6" s="557" t="s">
        <v>390</v>
      </c>
      <c r="D6" s="557"/>
      <c r="E6" s="558" t="s">
        <v>195</v>
      </c>
      <c r="F6" s="558"/>
      <c r="G6" s="558" t="s">
        <v>196</v>
      </c>
      <c r="H6" s="558"/>
      <c r="I6" s="557" t="s">
        <v>197</v>
      </c>
      <c r="J6" s="557"/>
      <c r="K6" s="557" t="s">
        <v>198</v>
      </c>
      <c r="L6" s="557"/>
      <c r="M6" s="557"/>
      <c r="N6" s="557" t="s">
        <v>199</v>
      </c>
      <c r="O6" s="557" t="s">
        <v>200</v>
      </c>
      <c r="P6" s="557"/>
      <c r="Q6" s="557"/>
      <c r="R6" s="559" t="s">
        <v>201</v>
      </c>
      <c r="S6" s="557" t="s">
        <v>202</v>
      </c>
      <c r="T6" s="557" t="s">
        <v>203</v>
      </c>
      <c r="U6" s="557" t="s">
        <v>204</v>
      </c>
      <c r="V6" s="558"/>
    </row>
    <row r="7" spans="1:22" ht="18.75">
      <c r="A7" s="552"/>
      <c r="B7" s="553"/>
      <c r="C7" s="557"/>
      <c r="D7" s="557"/>
      <c r="E7" s="558"/>
      <c r="F7" s="558"/>
      <c r="G7" s="558"/>
      <c r="H7" s="558"/>
      <c r="I7" s="557"/>
      <c r="J7" s="557"/>
      <c r="K7" s="557"/>
      <c r="L7" s="557"/>
      <c r="M7" s="557"/>
      <c r="N7" s="557"/>
      <c r="O7" s="557"/>
      <c r="P7" s="557"/>
      <c r="Q7" s="557"/>
      <c r="R7" s="559"/>
      <c r="S7" s="557"/>
      <c r="T7" s="557"/>
      <c r="U7" s="557"/>
      <c r="V7" s="558"/>
    </row>
    <row r="8" spans="1:22" ht="18.75">
      <c r="A8" s="552"/>
      <c r="B8" s="553"/>
      <c r="C8" s="557"/>
      <c r="D8" s="557"/>
      <c r="E8" s="558"/>
      <c r="F8" s="558"/>
      <c r="G8" s="558"/>
      <c r="H8" s="558"/>
      <c r="I8" s="557"/>
      <c r="J8" s="557"/>
      <c r="K8" s="557"/>
      <c r="L8" s="557"/>
      <c r="M8" s="557"/>
      <c r="N8" s="557"/>
      <c r="O8" s="557"/>
      <c r="P8" s="557"/>
      <c r="Q8" s="557"/>
      <c r="R8" s="559"/>
      <c r="S8" s="557"/>
      <c r="T8" s="557"/>
      <c r="U8" s="557"/>
      <c r="V8" s="558"/>
    </row>
    <row r="9" spans="1:24" s="76" customFormat="1" ht="18.75">
      <c r="A9" s="552"/>
      <c r="B9" s="553"/>
      <c r="C9" s="75" t="s">
        <v>205</v>
      </c>
      <c r="D9" s="75" t="s">
        <v>206</v>
      </c>
      <c r="E9" s="75" t="s">
        <v>207</v>
      </c>
      <c r="F9" s="75" t="s">
        <v>208</v>
      </c>
      <c r="G9" s="75" t="s">
        <v>391</v>
      </c>
      <c r="H9" s="75" t="s">
        <v>209</v>
      </c>
      <c r="I9" s="75" t="s">
        <v>392</v>
      </c>
      <c r="J9" s="75" t="s">
        <v>210</v>
      </c>
      <c r="K9" s="75" t="s">
        <v>211</v>
      </c>
      <c r="L9" s="75" t="s">
        <v>393</v>
      </c>
      <c r="M9" s="75" t="s">
        <v>212</v>
      </c>
      <c r="N9" s="75" t="s">
        <v>213</v>
      </c>
      <c r="O9" s="75" t="s">
        <v>394</v>
      </c>
      <c r="P9" s="75" t="s">
        <v>214</v>
      </c>
      <c r="Q9" s="75" t="s">
        <v>215</v>
      </c>
      <c r="R9" s="75" t="s">
        <v>216</v>
      </c>
      <c r="S9" s="75" t="s">
        <v>216</v>
      </c>
      <c r="T9" s="75" t="s">
        <v>217</v>
      </c>
      <c r="U9" s="75" t="s">
        <v>218</v>
      </c>
      <c r="V9" s="558"/>
      <c r="X9" s="77"/>
    </row>
    <row r="10" spans="1:24" s="78" customFormat="1" ht="18.75">
      <c r="A10" s="552"/>
      <c r="B10" s="553"/>
      <c r="C10" s="557" t="s">
        <v>219</v>
      </c>
      <c r="D10" s="557" t="s">
        <v>220</v>
      </c>
      <c r="E10" s="557" t="s">
        <v>395</v>
      </c>
      <c r="F10" s="557" t="s">
        <v>221</v>
      </c>
      <c r="G10" s="557" t="s">
        <v>396</v>
      </c>
      <c r="H10" s="557" t="s">
        <v>222</v>
      </c>
      <c r="I10" s="557" t="s">
        <v>397</v>
      </c>
      <c r="J10" s="557" t="s">
        <v>223</v>
      </c>
      <c r="K10" s="557" t="s">
        <v>224</v>
      </c>
      <c r="L10" s="557" t="s">
        <v>398</v>
      </c>
      <c r="M10" s="557" t="s">
        <v>225</v>
      </c>
      <c r="N10" s="557" t="s">
        <v>226</v>
      </c>
      <c r="O10" s="557" t="s">
        <v>399</v>
      </c>
      <c r="P10" s="557" t="s">
        <v>227</v>
      </c>
      <c r="Q10" s="557" t="s">
        <v>228</v>
      </c>
      <c r="R10" s="557" t="s">
        <v>400</v>
      </c>
      <c r="S10" s="557" t="s">
        <v>229</v>
      </c>
      <c r="T10" s="557" t="s">
        <v>230</v>
      </c>
      <c r="U10" s="557" t="s">
        <v>21</v>
      </c>
      <c r="V10" s="558"/>
      <c r="X10" s="77"/>
    </row>
    <row r="11" spans="1:24" s="78" customFormat="1" ht="18.75">
      <c r="A11" s="552"/>
      <c r="B11" s="553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8"/>
      <c r="X11" s="77"/>
    </row>
    <row r="12" spans="1:22" ht="18.75">
      <c r="A12" s="552"/>
      <c r="B12" s="553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8"/>
    </row>
    <row r="13" spans="1:22" ht="18.75">
      <c r="A13" s="554"/>
      <c r="B13" s="555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8"/>
    </row>
    <row r="14" spans="1:23" ht="18.75">
      <c r="A14" s="79" t="s">
        <v>21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</row>
    <row r="15" spans="1:23" ht="18.75">
      <c r="A15" s="83"/>
      <c r="B15" s="84" t="s">
        <v>231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>
        <f aca="true" t="shared" si="0" ref="V15:V22">SUM(C15:U15)</f>
        <v>0</v>
      </c>
      <c r="W15" s="82"/>
    </row>
    <row r="16" spans="1:23" ht="18.75">
      <c r="A16" s="83"/>
      <c r="B16" s="84" t="s">
        <v>401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>
        <v>0</v>
      </c>
      <c r="V16" s="85">
        <f t="shared" si="0"/>
        <v>0</v>
      </c>
      <c r="W16" s="82"/>
    </row>
    <row r="17" spans="1:23" ht="18.75">
      <c r="A17" s="83"/>
      <c r="B17" s="84" t="s">
        <v>402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>
        <v>0</v>
      </c>
      <c r="V17" s="85">
        <f t="shared" si="0"/>
        <v>0</v>
      </c>
      <c r="W17" s="82"/>
    </row>
    <row r="18" spans="1:23" ht="18.75">
      <c r="A18" s="83"/>
      <c r="B18" s="84" t="s">
        <v>403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>
        <v>0</v>
      </c>
      <c r="V18" s="85">
        <f t="shared" si="0"/>
        <v>0</v>
      </c>
      <c r="W18" s="82"/>
    </row>
    <row r="19" spans="1:23" ht="18.75">
      <c r="A19" s="83"/>
      <c r="B19" s="84" t="s">
        <v>232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>
        <v>0</v>
      </c>
      <c r="V19" s="85">
        <f t="shared" si="0"/>
        <v>0</v>
      </c>
      <c r="W19" s="82"/>
    </row>
    <row r="20" spans="1:23" ht="18.75">
      <c r="A20" s="83"/>
      <c r="B20" s="84" t="s">
        <v>233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>
        <f t="shared" si="0"/>
        <v>0</v>
      </c>
      <c r="W20" s="82"/>
    </row>
    <row r="21" spans="1:23" ht="18.75">
      <c r="A21" s="83"/>
      <c r="B21" s="84" t="s">
        <v>404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>
        <v>0</v>
      </c>
      <c r="V21" s="85">
        <f t="shared" si="0"/>
        <v>0</v>
      </c>
      <c r="W21" s="82"/>
    </row>
    <row r="22" spans="1:23" ht="18.75">
      <c r="A22" s="83"/>
      <c r="B22" s="84" t="s">
        <v>405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>
        <f t="shared" si="0"/>
        <v>0</v>
      </c>
      <c r="W22" s="82"/>
    </row>
    <row r="23" spans="1:26" s="89" customFormat="1" ht="18.75">
      <c r="A23" s="86" t="s">
        <v>234</v>
      </c>
      <c r="B23" s="87"/>
      <c r="C23" s="88">
        <f aca="true" t="shared" si="1" ref="C23:V23">SUM(C15:C22)</f>
        <v>0</v>
      </c>
      <c r="D23" s="88">
        <f t="shared" si="1"/>
        <v>0</v>
      </c>
      <c r="E23" s="88">
        <f t="shared" si="1"/>
        <v>0</v>
      </c>
      <c r="F23" s="88">
        <f t="shared" si="1"/>
        <v>0</v>
      </c>
      <c r="G23" s="88">
        <f t="shared" si="1"/>
        <v>0</v>
      </c>
      <c r="H23" s="88">
        <f t="shared" si="1"/>
        <v>0</v>
      </c>
      <c r="I23" s="88">
        <f t="shared" si="1"/>
        <v>0</v>
      </c>
      <c r="J23" s="88">
        <f t="shared" si="1"/>
        <v>0</v>
      </c>
      <c r="K23" s="88">
        <f t="shared" si="1"/>
        <v>0</v>
      </c>
      <c r="L23" s="88">
        <f t="shared" si="1"/>
        <v>0</v>
      </c>
      <c r="M23" s="88">
        <f t="shared" si="1"/>
        <v>0</v>
      </c>
      <c r="N23" s="88">
        <f t="shared" si="1"/>
        <v>0</v>
      </c>
      <c r="O23" s="88">
        <f t="shared" si="1"/>
        <v>0</v>
      </c>
      <c r="P23" s="88">
        <f t="shared" si="1"/>
        <v>0</v>
      </c>
      <c r="Q23" s="88">
        <f t="shared" si="1"/>
        <v>0</v>
      </c>
      <c r="R23" s="88">
        <f t="shared" si="1"/>
        <v>0</v>
      </c>
      <c r="S23" s="88">
        <f>SUM(S15:S22)</f>
        <v>0</v>
      </c>
      <c r="T23" s="88">
        <f t="shared" si="1"/>
        <v>0</v>
      </c>
      <c r="U23" s="88">
        <f t="shared" si="1"/>
        <v>0</v>
      </c>
      <c r="V23" s="88">
        <f t="shared" si="1"/>
        <v>0</v>
      </c>
      <c r="W23" s="82"/>
      <c r="X23" s="72"/>
      <c r="Y23" s="71"/>
      <c r="Z23" s="71"/>
    </row>
    <row r="24" spans="1:26" s="93" customFormat="1" ht="18.75">
      <c r="A24" s="90" t="s">
        <v>235</v>
      </c>
      <c r="B24" s="91"/>
      <c r="C24" s="92">
        <f aca="true" t="shared" si="2" ref="C24:T24">+C23</f>
        <v>0</v>
      </c>
      <c r="D24" s="92">
        <f t="shared" si="2"/>
        <v>0</v>
      </c>
      <c r="E24" s="92">
        <f t="shared" si="2"/>
        <v>0</v>
      </c>
      <c r="F24" s="92">
        <f t="shared" si="2"/>
        <v>0</v>
      </c>
      <c r="G24" s="92">
        <f t="shared" si="2"/>
        <v>0</v>
      </c>
      <c r="H24" s="92">
        <f t="shared" si="2"/>
        <v>0</v>
      </c>
      <c r="I24" s="92">
        <f t="shared" si="2"/>
        <v>0</v>
      </c>
      <c r="J24" s="92">
        <f t="shared" si="2"/>
        <v>0</v>
      </c>
      <c r="K24" s="92">
        <f t="shared" si="2"/>
        <v>0</v>
      </c>
      <c r="L24" s="92">
        <f t="shared" si="2"/>
        <v>0</v>
      </c>
      <c r="M24" s="92">
        <f t="shared" si="2"/>
        <v>0</v>
      </c>
      <c r="N24" s="92">
        <f t="shared" si="2"/>
        <v>0</v>
      </c>
      <c r="O24" s="92">
        <f t="shared" si="2"/>
        <v>0</v>
      </c>
      <c r="P24" s="92">
        <f t="shared" si="2"/>
        <v>0</v>
      </c>
      <c r="Q24" s="92">
        <f t="shared" si="2"/>
        <v>0</v>
      </c>
      <c r="R24" s="92">
        <f t="shared" si="2"/>
        <v>0</v>
      </c>
      <c r="S24" s="92">
        <f>+S23</f>
        <v>0</v>
      </c>
      <c r="T24" s="92">
        <f t="shared" si="2"/>
        <v>0</v>
      </c>
      <c r="U24" s="92"/>
      <c r="V24" s="92">
        <f>SUM(C24:U24)</f>
        <v>0</v>
      </c>
      <c r="W24" s="82"/>
      <c r="X24" s="72"/>
      <c r="Y24" s="71"/>
      <c r="Z24" s="71"/>
    </row>
    <row r="25" spans="1:23" ht="18.75">
      <c r="A25" s="94" t="s">
        <v>68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2"/>
    </row>
    <row r="26" spans="1:23" ht="18.75">
      <c r="A26" s="83"/>
      <c r="B26" s="84" t="s">
        <v>236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>
        <f>SUM(C26:U26)</f>
        <v>0</v>
      </c>
      <c r="W26" s="82"/>
    </row>
    <row r="27" spans="1:23" ht="18.75">
      <c r="A27" s="83"/>
      <c r="B27" s="84" t="s">
        <v>406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>
        <f>SUM(C27:U27)</f>
        <v>0</v>
      </c>
      <c r="W27" s="82"/>
    </row>
    <row r="28" spans="1:23" ht="18.75">
      <c r="A28" s="83"/>
      <c r="B28" s="84" t="s">
        <v>407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>
        <f>SUM(C28:U28)</f>
        <v>0</v>
      </c>
      <c r="W28" s="82"/>
    </row>
    <row r="29" spans="1:26" s="89" customFormat="1" ht="18.75">
      <c r="A29" s="86" t="s">
        <v>234</v>
      </c>
      <c r="B29" s="87"/>
      <c r="C29" s="88">
        <f aca="true" t="shared" si="3" ref="C29:V29">SUM(C26:C28)</f>
        <v>0</v>
      </c>
      <c r="D29" s="88">
        <f t="shared" si="3"/>
        <v>0</v>
      </c>
      <c r="E29" s="88">
        <f t="shared" si="3"/>
        <v>0</v>
      </c>
      <c r="F29" s="88">
        <f t="shared" si="3"/>
        <v>0</v>
      </c>
      <c r="G29" s="88">
        <f t="shared" si="3"/>
        <v>0</v>
      </c>
      <c r="H29" s="88">
        <f t="shared" si="3"/>
        <v>0</v>
      </c>
      <c r="I29" s="88">
        <f t="shared" si="3"/>
        <v>0</v>
      </c>
      <c r="J29" s="88">
        <f t="shared" si="3"/>
        <v>0</v>
      </c>
      <c r="K29" s="88">
        <f t="shared" si="3"/>
        <v>0</v>
      </c>
      <c r="L29" s="88">
        <f t="shared" si="3"/>
        <v>0</v>
      </c>
      <c r="M29" s="88">
        <f t="shared" si="3"/>
        <v>0</v>
      </c>
      <c r="N29" s="88">
        <f t="shared" si="3"/>
        <v>0</v>
      </c>
      <c r="O29" s="88">
        <f t="shared" si="3"/>
        <v>0</v>
      </c>
      <c r="P29" s="88">
        <f t="shared" si="3"/>
        <v>0</v>
      </c>
      <c r="Q29" s="88">
        <f t="shared" si="3"/>
        <v>0</v>
      </c>
      <c r="R29" s="88">
        <f t="shared" si="3"/>
        <v>0</v>
      </c>
      <c r="S29" s="88">
        <f>SUM(S26:S28)</f>
        <v>0</v>
      </c>
      <c r="T29" s="88">
        <f t="shared" si="3"/>
        <v>0</v>
      </c>
      <c r="U29" s="88">
        <f t="shared" si="3"/>
        <v>0</v>
      </c>
      <c r="V29" s="88">
        <f t="shared" si="3"/>
        <v>0</v>
      </c>
      <c r="W29" s="95"/>
      <c r="X29" s="72"/>
      <c r="Y29" s="71"/>
      <c r="Z29" s="71"/>
    </row>
    <row r="30" spans="1:26" s="93" customFormat="1" ht="18.75">
      <c r="A30" s="90" t="s">
        <v>235</v>
      </c>
      <c r="B30" s="91"/>
      <c r="C30" s="92"/>
      <c r="D30" s="92">
        <f aca="true" t="shared" si="4" ref="D30:U30">+D29</f>
        <v>0</v>
      </c>
      <c r="E30" s="92">
        <f t="shared" si="4"/>
        <v>0</v>
      </c>
      <c r="F30" s="92"/>
      <c r="G30" s="92">
        <f t="shared" si="4"/>
        <v>0</v>
      </c>
      <c r="H30" s="92">
        <f t="shared" si="4"/>
        <v>0</v>
      </c>
      <c r="I30" s="92">
        <f t="shared" si="4"/>
        <v>0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2">
        <f t="shared" si="4"/>
        <v>0</v>
      </c>
      <c r="N30" s="92">
        <f t="shared" si="4"/>
        <v>0</v>
      </c>
      <c r="O30" s="92">
        <f t="shared" si="4"/>
        <v>0</v>
      </c>
      <c r="P30" s="92">
        <f t="shared" si="4"/>
        <v>0</v>
      </c>
      <c r="Q30" s="92">
        <f t="shared" si="4"/>
        <v>0</v>
      </c>
      <c r="R30" s="92">
        <f t="shared" si="4"/>
        <v>0</v>
      </c>
      <c r="S30" s="92">
        <f>+S29</f>
        <v>0</v>
      </c>
      <c r="T30" s="92">
        <f t="shared" si="4"/>
        <v>0</v>
      </c>
      <c r="U30" s="92">
        <f t="shared" si="4"/>
        <v>0</v>
      </c>
      <c r="V30" s="92">
        <f>SUM(C30:U30)</f>
        <v>0</v>
      </c>
      <c r="W30" s="95"/>
      <c r="X30" s="72"/>
      <c r="Y30" s="71"/>
      <c r="Z30" s="71"/>
    </row>
    <row r="31" spans="1:23" ht="18.75">
      <c r="A31" s="94" t="s">
        <v>69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5"/>
    </row>
    <row r="32" spans="1:23" ht="18.75">
      <c r="A32" s="83"/>
      <c r="B32" s="84" t="s">
        <v>237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>
        <f aca="true" t="shared" si="5" ref="V32:V41">SUM(C32:U32)</f>
        <v>0</v>
      </c>
      <c r="W32" s="95"/>
    </row>
    <row r="33" spans="1:23" ht="18.75">
      <c r="A33" s="83"/>
      <c r="B33" s="84" t="s">
        <v>238</v>
      </c>
      <c r="C33" s="85"/>
      <c r="D33" s="85">
        <v>0</v>
      </c>
      <c r="E33" s="85"/>
      <c r="F33" s="85"/>
      <c r="G33" s="85"/>
      <c r="H33" s="85"/>
      <c r="I33" s="85"/>
      <c r="J33" s="85"/>
      <c r="K33" s="85">
        <v>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>
        <f t="shared" si="5"/>
        <v>0</v>
      </c>
      <c r="W33" s="82"/>
    </row>
    <row r="34" spans="1:23" ht="18.75">
      <c r="A34" s="83"/>
      <c r="B34" s="84" t="s">
        <v>239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>
        <f t="shared" si="5"/>
        <v>0</v>
      </c>
      <c r="W34" s="82"/>
    </row>
    <row r="35" spans="1:23" ht="18.75">
      <c r="A35" s="83"/>
      <c r="B35" s="84" t="s">
        <v>240</v>
      </c>
      <c r="C35" s="85"/>
      <c r="D35" s="85"/>
      <c r="E35" s="85"/>
      <c r="F35" s="85"/>
      <c r="G35" s="85"/>
      <c r="H35" s="85"/>
      <c r="I35" s="85"/>
      <c r="J35" s="85"/>
      <c r="K35" s="85">
        <v>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>
        <f t="shared" si="5"/>
        <v>0</v>
      </c>
      <c r="W35" s="82"/>
    </row>
    <row r="36" spans="1:23" ht="18.75">
      <c r="A36" s="83"/>
      <c r="B36" s="84" t="s">
        <v>408</v>
      </c>
      <c r="C36" s="85">
        <v>0</v>
      </c>
      <c r="D36" s="85">
        <v>0</v>
      </c>
      <c r="E36" s="85"/>
      <c r="F36" s="85"/>
      <c r="G36" s="85"/>
      <c r="H36" s="85">
        <v>0</v>
      </c>
      <c r="I36" s="85"/>
      <c r="J36" s="85"/>
      <c r="K36" s="85">
        <v>0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>
        <f t="shared" si="5"/>
        <v>0</v>
      </c>
      <c r="W36" s="82"/>
    </row>
    <row r="37" spans="1:23" ht="18.75">
      <c r="A37" s="83"/>
      <c r="B37" s="84" t="s">
        <v>409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>
        <f t="shared" si="5"/>
        <v>0</v>
      </c>
      <c r="W37" s="82"/>
    </row>
    <row r="38" spans="1:23" ht="18.75">
      <c r="A38" s="83"/>
      <c r="B38" s="84" t="s">
        <v>410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f t="shared" si="5"/>
        <v>0</v>
      </c>
      <c r="W38" s="82"/>
    </row>
    <row r="39" spans="1:23" ht="18.75">
      <c r="A39" s="83"/>
      <c r="B39" s="84" t="s">
        <v>411</v>
      </c>
      <c r="C39" s="85"/>
      <c r="D39" s="85">
        <v>0</v>
      </c>
      <c r="E39" s="85"/>
      <c r="F39" s="85"/>
      <c r="G39" s="85"/>
      <c r="H39" s="85"/>
      <c r="I39" s="85"/>
      <c r="J39" s="85"/>
      <c r="K39" s="85">
        <v>0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>
        <f>SUM(C39:U39)</f>
        <v>0</v>
      </c>
      <c r="W39" s="82"/>
    </row>
    <row r="40" spans="1:26" s="89" customFormat="1" ht="21" customHeight="1">
      <c r="A40" s="86" t="s">
        <v>234</v>
      </c>
      <c r="B40" s="87"/>
      <c r="C40" s="88">
        <f>SUM(C32:C39)</f>
        <v>0</v>
      </c>
      <c r="D40" s="88">
        <f aca="true" t="shared" si="6" ref="D40:U40">SUM(D32:D39)</f>
        <v>0</v>
      </c>
      <c r="E40" s="88">
        <f t="shared" si="6"/>
        <v>0</v>
      </c>
      <c r="F40" s="88">
        <f t="shared" si="6"/>
        <v>0</v>
      </c>
      <c r="G40" s="88">
        <f t="shared" si="6"/>
        <v>0</v>
      </c>
      <c r="H40" s="88">
        <f t="shared" si="6"/>
        <v>0</v>
      </c>
      <c r="I40" s="88">
        <f t="shared" si="6"/>
        <v>0</v>
      </c>
      <c r="J40" s="88">
        <f t="shared" si="6"/>
        <v>0</v>
      </c>
      <c r="K40" s="88">
        <f t="shared" si="6"/>
        <v>0</v>
      </c>
      <c r="L40" s="88">
        <f t="shared" si="6"/>
        <v>0</v>
      </c>
      <c r="M40" s="88">
        <f t="shared" si="6"/>
        <v>0</v>
      </c>
      <c r="N40" s="88">
        <f t="shared" si="6"/>
        <v>0</v>
      </c>
      <c r="O40" s="88">
        <f t="shared" si="6"/>
        <v>0</v>
      </c>
      <c r="P40" s="88">
        <f t="shared" si="6"/>
        <v>0</v>
      </c>
      <c r="Q40" s="88">
        <f t="shared" si="6"/>
        <v>0</v>
      </c>
      <c r="R40" s="88">
        <f t="shared" si="6"/>
        <v>0</v>
      </c>
      <c r="S40" s="88">
        <f>SUM(S32:S39)</f>
        <v>0</v>
      </c>
      <c r="T40" s="88">
        <f t="shared" si="6"/>
        <v>0</v>
      </c>
      <c r="U40" s="88">
        <f t="shared" si="6"/>
        <v>0</v>
      </c>
      <c r="V40" s="88">
        <f t="shared" si="5"/>
        <v>0</v>
      </c>
      <c r="W40" s="82"/>
      <c r="X40" s="72"/>
      <c r="Y40" s="71"/>
      <c r="Z40" s="71"/>
    </row>
    <row r="41" spans="1:26" s="93" customFormat="1" ht="21" customHeight="1">
      <c r="A41" s="90" t="s">
        <v>235</v>
      </c>
      <c r="B41" s="91"/>
      <c r="C41" s="92"/>
      <c r="D41" s="92"/>
      <c r="E41" s="92">
        <v>0</v>
      </c>
      <c r="F41" s="92"/>
      <c r="G41" s="92">
        <f>1770-1770</f>
        <v>0</v>
      </c>
      <c r="H41" s="92">
        <v>0</v>
      </c>
      <c r="I41" s="92">
        <v>0</v>
      </c>
      <c r="J41" s="92">
        <v>0</v>
      </c>
      <c r="K41" s="92"/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f t="shared" si="5"/>
        <v>0</v>
      </c>
      <c r="W41" s="82"/>
      <c r="X41" s="72"/>
      <c r="Y41" s="71"/>
      <c r="Z41" s="71"/>
    </row>
    <row r="42" spans="1:23" ht="18.75">
      <c r="A42" s="96" t="s">
        <v>22</v>
      </c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82"/>
    </row>
    <row r="43" spans="1:23" ht="18.75">
      <c r="A43" s="83"/>
      <c r="B43" s="84" t="s">
        <v>412</v>
      </c>
      <c r="C43" s="85">
        <v>0</v>
      </c>
      <c r="D43" s="85">
        <v>0</v>
      </c>
      <c r="E43" s="85"/>
      <c r="F43" s="85"/>
      <c r="G43" s="85"/>
      <c r="H43" s="85">
        <v>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>
        <f aca="true" t="shared" si="7" ref="V43:V50">SUM(C43:U43)</f>
        <v>0</v>
      </c>
      <c r="W43" s="82"/>
    </row>
    <row r="44" spans="1:23" ht="18.75">
      <c r="A44" s="83"/>
      <c r="B44" s="84" t="s">
        <v>241</v>
      </c>
      <c r="C44" s="85">
        <v>0</v>
      </c>
      <c r="D44" s="85">
        <v>0</v>
      </c>
      <c r="E44" s="85"/>
      <c r="F44" s="85"/>
      <c r="G44" s="85"/>
      <c r="H44" s="85">
        <v>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f t="shared" si="7"/>
        <v>0</v>
      </c>
      <c r="W44" s="82"/>
    </row>
    <row r="45" spans="1:23" ht="18.75">
      <c r="A45" s="83"/>
      <c r="B45" s="84" t="s">
        <v>413</v>
      </c>
      <c r="C45" s="85">
        <v>0</v>
      </c>
      <c r="D45" s="85">
        <v>0</v>
      </c>
      <c r="E45" s="85"/>
      <c r="F45" s="85"/>
      <c r="G45" s="85"/>
      <c r="H45" s="85">
        <v>0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>
        <f t="shared" si="7"/>
        <v>0</v>
      </c>
      <c r="W45" s="82"/>
    </row>
    <row r="46" spans="1:23" ht="18.75">
      <c r="A46" s="83"/>
      <c r="B46" s="84" t="s">
        <v>242</v>
      </c>
      <c r="C46" s="85">
        <v>0</v>
      </c>
      <c r="D46" s="85">
        <v>0</v>
      </c>
      <c r="E46" s="85"/>
      <c r="F46" s="85"/>
      <c r="G46" s="85"/>
      <c r="H46" s="85">
        <v>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>
        <f t="shared" si="7"/>
        <v>0</v>
      </c>
      <c r="W46" s="82"/>
    </row>
    <row r="47" spans="1:23" ht="18.75">
      <c r="A47" s="83"/>
      <c r="B47" s="84" t="s">
        <v>243</v>
      </c>
      <c r="C47" s="85">
        <v>0</v>
      </c>
      <c r="D47" s="85">
        <v>0</v>
      </c>
      <c r="E47" s="85"/>
      <c r="F47" s="85"/>
      <c r="G47" s="85"/>
      <c r="H47" s="85">
        <v>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>
        <f t="shared" si="7"/>
        <v>0</v>
      </c>
      <c r="W47" s="82"/>
    </row>
    <row r="48" spans="1:23" ht="18.75">
      <c r="A48" s="83"/>
      <c r="B48" s="84" t="s">
        <v>244</v>
      </c>
      <c r="C48" s="99">
        <v>0</v>
      </c>
      <c r="D48" s="99">
        <v>0</v>
      </c>
      <c r="E48" s="85"/>
      <c r="F48" s="85"/>
      <c r="G48" s="85"/>
      <c r="H48" s="85">
        <v>0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99">
        <f t="shared" si="7"/>
        <v>0</v>
      </c>
      <c r="W48" s="82"/>
    </row>
    <row r="49" spans="1:26" s="89" customFormat="1" ht="20.25" customHeight="1">
      <c r="A49" s="86" t="s">
        <v>234</v>
      </c>
      <c r="B49" s="87"/>
      <c r="C49" s="88">
        <f aca="true" t="shared" si="8" ref="C49:U49">SUM(C43:C48)</f>
        <v>0</v>
      </c>
      <c r="D49" s="88">
        <f t="shared" si="8"/>
        <v>0</v>
      </c>
      <c r="E49" s="88">
        <f t="shared" si="8"/>
        <v>0</v>
      </c>
      <c r="F49" s="88">
        <f t="shared" si="8"/>
        <v>0</v>
      </c>
      <c r="G49" s="88">
        <f t="shared" si="8"/>
        <v>0</v>
      </c>
      <c r="H49" s="88">
        <f t="shared" si="8"/>
        <v>0</v>
      </c>
      <c r="I49" s="88">
        <f t="shared" si="8"/>
        <v>0</v>
      </c>
      <c r="J49" s="88">
        <f t="shared" si="8"/>
        <v>0</v>
      </c>
      <c r="K49" s="88">
        <f t="shared" si="8"/>
        <v>0</v>
      </c>
      <c r="L49" s="88">
        <f t="shared" si="8"/>
        <v>0</v>
      </c>
      <c r="M49" s="88">
        <f t="shared" si="8"/>
        <v>0</v>
      </c>
      <c r="N49" s="88">
        <f t="shared" si="8"/>
        <v>0</v>
      </c>
      <c r="O49" s="88">
        <f t="shared" si="8"/>
        <v>0</v>
      </c>
      <c r="P49" s="88">
        <f t="shared" si="8"/>
        <v>0</v>
      </c>
      <c r="Q49" s="88">
        <f t="shared" si="8"/>
        <v>0</v>
      </c>
      <c r="R49" s="88">
        <f t="shared" si="8"/>
        <v>0</v>
      </c>
      <c r="S49" s="88">
        <f>SUM(S43:S48)</f>
        <v>0</v>
      </c>
      <c r="T49" s="88">
        <f t="shared" si="8"/>
        <v>0</v>
      </c>
      <c r="U49" s="88">
        <f t="shared" si="8"/>
        <v>0</v>
      </c>
      <c r="V49" s="88">
        <f t="shared" si="7"/>
        <v>0</v>
      </c>
      <c r="W49" s="72"/>
      <c r="X49" s="72"/>
      <c r="Y49" s="71"/>
      <c r="Z49" s="71"/>
    </row>
    <row r="50" spans="1:26" s="93" customFormat="1" ht="20.25" customHeight="1">
      <c r="A50" s="100" t="s">
        <v>235</v>
      </c>
      <c r="B50" s="101"/>
      <c r="C50" s="102"/>
      <c r="D50" s="102"/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/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f t="shared" si="7"/>
        <v>0</v>
      </c>
      <c r="W50" s="71"/>
      <c r="X50" s="72"/>
      <c r="Y50" s="71"/>
      <c r="Z50" s="71"/>
    </row>
    <row r="51" spans="1:22" ht="18.75">
      <c r="A51" s="94" t="s">
        <v>23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8.75">
      <c r="A52" s="83"/>
      <c r="B52" s="84" t="s">
        <v>245</v>
      </c>
      <c r="C52" s="85">
        <v>0</v>
      </c>
      <c r="D52" s="85">
        <v>0</v>
      </c>
      <c r="E52" s="85"/>
      <c r="F52" s="85"/>
      <c r="G52" s="85"/>
      <c r="H52" s="85"/>
      <c r="I52" s="85"/>
      <c r="J52" s="85"/>
      <c r="K52" s="85"/>
      <c r="L52" s="85"/>
      <c r="M52" s="103"/>
      <c r="N52" s="85"/>
      <c r="O52" s="85"/>
      <c r="P52" s="85"/>
      <c r="Q52" s="85"/>
      <c r="R52" s="85"/>
      <c r="S52" s="85"/>
      <c r="T52" s="85"/>
      <c r="U52" s="85"/>
      <c r="V52" s="85">
        <f aca="true" t="shared" si="9" ref="V52:V58">SUM(C52:U52)</f>
        <v>0</v>
      </c>
    </row>
    <row r="53" spans="1:22" ht="18.75">
      <c r="A53" s="83"/>
      <c r="B53" s="84" t="s">
        <v>414</v>
      </c>
      <c r="C53" s="85">
        <v>0</v>
      </c>
      <c r="D53" s="85">
        <v>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f t="shared" si="9"/>
        <v>0</v>
      </c>
    </row>
    <row r="54" spans="1:22" ht="18.75">
      <c r="A54" s="83"/>
      <c r="B54" s="84" t="s">
        <v>415</v>
      </c>
      <c r="C54" s="85">
        <v>0</v>
      </c>
      <c r="D54" s="85">
        <v>0</v>
      </c>
      <c r="E54" s="85"/>
      <c r="F54" s="85"/>
      <c r="G54" s="85"/>
      <c r="H54" s="85"/>
      <c r="I54" s="85"/>
      <c r="J54" s="85"/>
      <c r="K54" s="85">
        <v>0</v>
      </c>
      <c r="L54" s="85"/>
      <c r="M54" s="85"/>
      <c r="N54" s="85"/>
      <c r="O54" s="85"/>
      <c r="P54" s="85"/>
      <c r="Q54" s="85"/>
      <c r="R54" s="85"/>
      <c r="S54" s="85">
        <v>0</v>
      </c>
      <c r="T54" s="85">
        <v>0</v>
      </c>
      <c r="U54" s="85"/>
      <c r="V54" s="85">
        <f t="shared" si="9"/>
        <v>0</v>
      </c>
    </row>
    <row r="55" spans="1:22" ht="18.75">
      <c r="A55" s="83"/>
      <c r="B55" s="84" t="s">
        <v>416</v>
      </c>
      <c r="C55" s="85">
        <v>0</v>
      </c>
      <c r="D55" s="85">
        <v>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>
        <f t="shared" si="9"/>
        <v>0</v>
      </c>
    </row>
    <row r="56" spans="1:22" ht="18.75">
      <c r="A56" s="83"/>
      <c r="B56" s="84" t="s">
        <v>417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>
        <f t="shared" si="9"/>
        <v>0</v>
      </c>
    </row>
    <row r="57" spans="1:26" s="89" customFormat="1" ht="18.75">
      <c r="A57" s="86" t="s">
        <v>234</v>
      </c>
      <c r="B57" s="87"/>
      <c r="C57" s="88">
        <f>SUM(C52:C56)</f>
        <v>0</v>
      </c>
      <c r="D57" s="88">
        <f aca="true" t="shared" si="10" ref="D57:U57">SUM(D52:D56)</f>
        <v>0</v>
      </c>
      <c r="E57" s="88">
        <f t="shared" si="10"/>
        <v>0</v>
      </c>
      <c r="F57" s="88">
        <f t="shared" si="10"/>
        <v>0</v>
      </c>
      <c r="G57" s="88">
        <f t="shared" si="10"/>
        <v>0</v>
      </c>
      <c r="H57" s="88">
        <f t="shared" si="10"/>
        <v>0</v>
      </c>
      <c r="I57" s="88">
        <f t="shared" si="10"/>
        <v>0</v>
      </c>
      <c r="J57" s="88">
        <f t="shared" si="10"/>
        <v>0</v>
      </c>
      <c r="K57" s="88">
        <f t="shared" si="10"/>
        <v>0</v>
      </c>
      <c r="L57" s="88">
        <f t="shared" si="10"/>
        <v>0</v>
      </c>
      <c r="M57" s="88">
        <f t="shared" si="10"/>
        <v>0</v>
      </c>
      <c r="N57" s="88">
        <f t="shared" si="10"/>
        <v>0</v>
      </c>
      <c r="O57" s="88">
        <f t="shared" si="10"/>
        <v>0</v>
      </c>
      <c r="P57" s="88">
        <f t="shared" si="10"/>
        <v>0</v>
      </c>
      <c r="Q57" s="88">
        <f t="shared" si="10"/>
        <v>0</v>
      </c>
      <c r="R57" s="88">
        <f t="shared" si="10"/>
        <v>0</v>
      </c>
      <c r="S57" s="88">
        <f>SUM(S52:S56)</f>
        <v>0</v>
      </c>
      <c r="T57" s="88">
        <f t="shared" si="10"/>
        <v>0</v>
      </c>
      <c r="U57" s="88">
        <f t="shared" si="10"/>
        <v>0</v>
      </c>
      <c r="V57" s="88">
        <f t="shared" si="9"/>
        <v>0</v>
      </c>
      <c r="W57" s="72"/>
      <c r="X57" s="72"/>
      <c r="Y57" s="71"/>
      <c r="Z57" s="71"/>
    </row>
    <row r="58" spans="1:26" s="93" customFormat="1" ht="18.75">
      <c r="A58" s="90" t="s">
        <v>235</v>
      </c>
      <c r="B58" s="91"/>
      <c r="C58" s="92"/>
      <c r="D58" s="92"/>
      <c r="E58" s="92">
        <v>0</v>
      </c>
      <c r="F58" s="92"/>
      <c r="G58" s="92">
        <v>0</v>
      </c>
      <c r="H58" s="92"/>
      <c r="I58" s="92">
        <v>0</v>
      </c>
      <c r="J58" s="92">
        <v>0</v>
      </c>
      <c r="K58" s="92"/>
      <c r="L58" s="92">
        <v>0</v>
      </c>
      <c r="M58" s="92"/>
      <c r="N58" s="92"/>
      <c r="O58" s="92">
        <v>0</v>
      </c>
      <c r="P58" s="92"/>
      <c r="Q58" s="92">
        <v>0</v>
      </c>
      <c r="R58" s="92">
        <v>0</v>
      </c>
      <c r="S58" s="92"/>
      <c r="T58" s="92"/>
      <c r="U58" s="92">
        <v>0</v>
      </c>
      <c r="V58" s="92">
        <f t="shared" si="9"/>
        <v>0</v>
      </c>
      <c r="W58" s="82"/>
      <c r="X58" s="72"/>
      <c r="Y58" s="71"/>
      <c r="Z58" s="71"/>
    </row>
    <row r="59" spans="1:22" ht="18.75">
      <c r="A59" s="94" t="s">
        <v>24</v>
      </c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8.75">
      <c r="A60" s="83"/>
      <c r="B60" s="84" t="s">
        <v>246</v>
      </c>
      <c r="C60" s="85">
        <v>0</v>
      </c>
      <c r="D60" s="85">
        <v>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>
        <v>0</v>
      </c>
      <c r="T60" s="85">
        <v>0</v>
      </c>
      <c r="U60" s="85"/>
      <c r="V60" s="85">
        <f aca="true" t="shared" si="11" ref="V60:V74">SUM(C60:U60)</f>
        <v>0</v>
      </c>
    </row>
    <row r="61" spans="1:22" ht="18.75">
      <c r="A61" s="83"/>
      <c r="B61" s="84" t="s">
        <v>247</v>
      </c>
      <c r="C61" s="85">
        <v>0</v>
      </c>
      <c r="D61" s="85">
        <v>0</v>
      </c>
      <c r="E61" s="85"/>
      <c r="F61" s="85"/>
      <c r="G61" s="85"/>
      <c r="H61" s="85">
        <v>0</v>
      </c>
      <c r="I61" s="85"/>
      <c r="J61" s="85"/>
      <c r="K61" s="85">
        <v>0</v>
      </c>
      <c r="L61" s="85"/>
      <c r="M61" s="85"/>
      <c r="N61" s="85"/>
      <c r="O61" s="85"/>
      <c r="P61" s="85"/>
      <c r="Q61" s="85"/>
      <c r="R61" s="85"/>
      <c r="S61" s="85">
        <v>0</v>
      </c>
      <c r="T61" s="85">
        <v>0</v>
      </c>
      <c r="U61" s="85"/>
      <c r="V61" s="85">
        <f>SUM(C61:U61)</f>
        <v>0</v>
      </c>
    </row>
    <row r="62" spans="1:22" ht="18.75">
      <c r="A62" s="83"/>
      <c r="B62" s="84" t="s">
        <v>248</v>
      </c>
      <c r="C62" s="85">
        <v>0</v>
      </c>
      <c r="D62" s="85">
        <v>0</v>
      </c>
      <c r="E62" s="85"/>
      <c r="F62" s="85"/>
      <c r="G62" s="85"/>
      <c r="H62" s="85">
        <v>0</v>
      </c>
      <c r="I62" s="85"/>
      <c r="J62" s="85"/>
      <c r="K62" s="85">
        <v>0</v>
      </c>
      <c r="L62" s="85"/>
      <c r="M62" s="85"/>
      <c r="N62" s="85"/>
      <c r="O62" s="85"/>
      <c r="P62" s="85"/>
      <c r="Q62" s="85"/>
      <c r="R62" s="85"/>
      <c r="S62" s="85">
        <v>0</v>
      </c>
      <c r="T62" s="85">
        <v>0</v>
      </c>
      <c r="U62" s="85"/>
      <c r="V62" s="85">
        <f t="shared" si="11"/>
        <v>0</v>
      </c>
    </row>
    <row r="63" spans="1:22" ht="18.75">
      <c r="A63" s="83"/>
      <c r="B63" s="84" t="s">
        <v>249</v>
      </c>
      <c r="C63" s="85">
        <v>0</v>
      </c>
      <c r="D63" s="85">
        <v>0</v>
      </c>
      <c r="E63" s="85"/>
      <c r="F63" s="85"/>
      <c r="G63" s="85"/>
      <c r="H63" s="85">
        <v>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>
        <v>0</v>
      </c>
      <c r="T63" s="85"/>
      <c r="U63" s="85"/>
      <c r="V63" s="85">
        <f t="shared" si="11"/>
        <v>0</v>
      </c>
    </row>
    <row r="64" spans="1:22" ht="18.75">
      <c r="A64" s="83"/>
      <c r="B64" s="84" t="s">
        <v>250</v>
      </c>
      <c r="C64" s="85">
        <v>0</v>
      </c>
      <c r="D64" s="85">
        <v>0</v>
      </c>
      <c r="E64" s="85"/>
      <c r="F64" s="85"/>
      <c r="G64" s="85"/>
      <c r="H64" s="85"/>
      <c r="I64" s="85"/>
      <c r="J64" s="85"/>
      <c r="K64" s="85">
        <v>0</v>
      </c>
      <c r="L64" s="85"/>
      <c r="M64" s="85"/>
      <c r="N64" s="85"/>
      <c r="O64" s="85"/>
      <c r="P64" s="85"/>
      <c r="Q64" s="85"/>
      <c r="R64" s="85"/>
      <c r="S64" s="85">
        <v>0</v>
      </c>
      <c r="T64" s="85">
        <v>0</v>
      </c>
      <c r="U64" s="85"/>
      <c r="V64" s="85">
        <f t="shared" si="11"/>
        <v>0</v>
      </c>
    </row>
    <row r="65" spans="1:22" ht="18.75">
      <c r="A65" s="83"/>
      <c r="B65" s="84" t="s">
        <v>251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>
        <v>0</v>
      </c>
      <c r="T65" s="85">
        <v>0</v>
      </c>
      <c r="U65" s="85"/>
      <c r="V65" s="85">
        <f t="shared" si="11"/>
        <v>0</v>
      </c>
    </row>
    <row r="66" spans="1:22" ht="18.75">
      <c r="A66" s="83"/>
      <c r="B66" s="84" t="s">
        <v>252</v>
      </c>
      <c r="C66" s="85">
        <v>0</v>
      </c>
      <c r="D66" s="85">
        <v>0</v>
      </c>
      <c r="E66" s="85"/>
      <c r="F66" s="85"/>
      <c r="G66" s="85"/>
      <c r="H66" s="85">
        <v>0</v>
      </c>
      <c r="I66" s="85"/>
      <c r="J66" s="85"/>
      <c r="K66" s="85">
        <v>0</v>
      </c>
      <c r="L66" s="85"/>
      <c r="M66" s="85"/>
      <c r="N66" s="85"/>
      <c r="O66" s="85"/>
      <c r="P66" s="85"/>
      <c r="Q66" s="85"/>
      <c r="R66" s="85"/>
      <c r="S66" s="85">
        <v>0</v>
      </c>
      <c r="T66" s="85">
        <v>0</v>
      </c>
      <c r="U66" s="85"/>
      <c r="V66" s="85">
        <f t="shared" si="11"/>
        <v>0</v>
      </c>
    </row>
    <row r="67" spans="1:22" ht="18.75">
      <c r="A67" s="83"/>
      <c r="B67" s="84" t="s">
        <v>253</v>
      </c>
      <c r="C67" s="85">
        <v>0</v>
      </c>
      <c r="D67" s="85">
        <v>0</v>
      </c>
      <c r="E67" s="85"/>
      <c r="F67" s="85"/>
      <c r="G67" s="85"/>
      <c r="H67" s="85">
        <v>0</v>
      </c>
      <c r="I67" s="85"/>
      <c r="J67" s="85"/>
      <c r="K67" s="85">
        <v>0</v>
      </c>
      <c r="L67" s="85"/>
      <c r="M67" s="85"/>
      <c r="N67" s="85"/>
      <c r="O67" s="85"/>
      <c r="P67" s="85"/>
      <c r="Q67" s="85"/>
      <c r="R67" s="85"/>
      <c r="S67" s="85"/>
      <c r="T67" s="85">
        <v>0</v>
      </c>
      <c r="U67" s="85"/>
      <c r="V67" s="85">
        <f t="shared" si="11"/>
        <v>0</v>
      </c>
    </row>
    <row r="68" spans="1:22" ht="18.75">
      <c r="A68" s="83"/>
      <c r="B68" s="84" t="s">
        <v>254</v>
      </c>
      <c r="C68" s="85">
        <v>0</v>
      </c>
      <c r="D68" s="85">
        <v>0</v>
      </c>
      <c r="E68" s="85"/>
      <c r="F68" s="85"/>
      <c r="G68" s="85"/>
      <c r="H68" s="85">
        <v>0</v>
      </c>
      <c r="I68" s="85"/>
      <c r="J68" s="85"/>
      <c r="K68" s="85">
        <v>0</v>
      </c>
      <c r="L68" s="85"/>
      <c r="M68" s="85"/>
      <c r="N68" s="85"/>
      <c r="O68" s="85"/>
      <c r="P68" s="85"/>
      <c r="Q68" s="85"/>
      <c r="R68" s="85"/>
      <c r="S68" s="85">
        <v>0</v>
      </c>
      <c r="T68" s="85">
        <v>0</v>
      </c>
      <c r="U68" s="85"/>
      <c r="V68" s="85">
        <f t="shared" si="11"/>
        <v>0</v>
      </c>
    </row>
    <row r="69" spans="1:22" ht="18.75">
      <c r="A69" s="83"/>
      <c r="B69" s="84" t="s">
        <v>255</v>
      </c>
      <c r="C69" s="85">
        <v>0</v>
      </c>
      <c r="D69" s="85">
        <v>0</v>
      </c>
      <c r="E69" s="85"/>
      <c r="F69" s="85"/>
      <c r="G69" s="85"/>
      <c r="H69" s="85">
        <v>0</v>
      </c>
      <c r="I69" s="85"/>
      <c r="J69" s="85"/>
      <c r="K69" s="85">
        <v>0</v>
      </c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18.75">
      <c r="A70" s="83"/>
      <c r="B70" s="84" t="s">
        <v>418</v>
      </c>
      <c r="C70" s="85">
        <v>0</v>
      </c>
      <c r="D70" s="85">
        <v>0</v>
      </c>
      <c r="E70" s="85"/>
      <c r="F70" s="85"/>
      <c r="G70" s="85"/>
      <c r="H70" s="85">
        <v>0</v>
      </c>
      <c r="I70" s="85"/>
      <c r="J70" s="85"/>
      <c r="K70" s="85">
        <v>0</v>
      </c>
      <c r="L70" s="85"/>
      <c r="M70" s="85"/>
      <c r="N70" s="85"/>
      <c r="O70" s="85"/>
      <c r="P70" s="85"/>
      <c r="Q70" s="85"/>
      <c r="R70" s="85"/>
      <c r="S70" s="85">
        <v>0</v>
      </c>
      <c r="T70" s="85">
        <v>0</v>
      </c>
      <c r="U70" s="85"/>
      <c r="V70" s="85">
        <f t="shared" si="11"/>
        <v>0</v>
      </c>
    </row>
    <row r="71" spans="1:22" ht="18.75">
      <c r="A71" s="83"/>
      <c r="B71" s="84" t="s">
        <v>256</v>
      </c>
      <c r="C71" s="85">
        <v>0</v>
      </c>
      <c r="D71" s="85">
        <v>0</v>
      </c>
      <c r="E71" s="85"/>
      <c r="F71" s="85"/>
      <c r="G71" s="85"/>
      <c r="H71" s="85">
        <v>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>
        <v>0</v>
      </c>
      <c r="T71" s="85">
        <v>0</v>
      </c>
      <c r="U71" s="85"/>
      <c r="V71" s="85">
        <f t="shared" si="11"/>
        <v>0</v>
      </c>
    </row>
    <row r="72" spans="1:22" ht="18.75">
      <c r="A72" s="83"/>
      <c r="B72" s="84" t="s">
        <v>419</v>
      </c>
      <c r="C72" s="85">
        <v>0</v>
      </c>
      <c r="D72" s="85">
        <v>0</v>
      </c>
      <c r="E72" s="85"/>
      <c r="F72" s="85"/>
      <c r="G72" s="85"/>
      <c r="H72" s="85"/>
      <c r="I72" s="85"/>
      <c r="J72" s="85"/>
      <c r="K72" s="85">
        <v>0</v>
      </c>
      <c r="L72" s="85"/>
      <c r="M72" s="85"/>
      <c r="N72" s="85"/>
      <c r="O72" s="85"/>
      <c r="P72" s="85"/>
      <c r="Q72" s="85"/>
      <c r="R72" s="85"/>
      <c r="S72" s="85">
        <v>0</v>
      </c>
      <c r="T72" s="85">
        <v>0</v>
      </c>
      <c r="U72" s="85"/>
      <c r="V72" s="85">
        <f t="shared" si="11"/>
        <v>0</v>
      </c>
    </row>
    <row r="73" spans="1:26" s="89" customFormat="1" ht="18.75">
      <c r="A73" s="86" t="s">
        <v>234</v>
      </c>
      <c r="B73" s="87"/>
      <c r="C73" s="88">
        <f aca="true" t="shared" si="12" ref="C73:U73">SUM(C60:C72)</f>
        <v>0</v>
      </c>
      <c r="D73" s="88">
        <f>SUM(D60:D72)</f>
        <v>0</v>
      </c>
      <c r="E73" s="88">
        <f t="shared" si="12"/>
        <v>0</v>
      </c>
      <c r="F73" s="88">
        <f t="shared" si="12"/>
        <v>0</v>
      </c>
      <c r="G73" s="88">
        <f t="shared" si="12"/>
        <v>0</v>
      </c>
      <c r="H73" s="88">
        <f t="shared" si="12"/>
        <v>0</v>
      </c>
      <c r="I73" s="88">
        <f t="shared" si="12"/>
        <v>0</v>
      </c>
      <c r="J73" s="88">
        <f t="shared" si="12"/>
        <v>0</v>
      </c>
      <c r="K73" s="88">
        <f>SUM(K60:K72)</f>
        <v>0</v>
      </c>
      <c r="L73" s="88">
        <f t="shared" si="12"/>
        <v>0</v>
      </c>
      <c r="M73" s="88">
        <f t="shared" si="12"/>
        <v>0</v>
      </c>
      <c r="N73" s="88">
        <f t="shared" si="12"/>
        <v>0</v>
      </c>
      <c r="O73" s="88">
        <f t="shared" si="12"/>
        <v>0</v>
      </c>
      <c r="P73" s="88">
        <f t="shared" si="12"/>
        <v>0</v>
      </c>
      <c r="Q73" s="88">
        <f t="shared" si="12"/>
        <v>0</v>
      </c>
      <c r="R73" s="88">
        <f t="shared" si="12"/>
        <v>0</v>
      </c>
      <c r="S73" s="88">
        <f>SUM(S60:S72)</f>
        <v>0</v>
      </c>
      <c r="T73" s="88">
        <f t="shared" si="12"/>
        <v>0</v>
      </c>
      <c r="U73" s="88">
        <f t="shared" si="12"/>
        <v>0</v>
      </c>
      <c r="V73" s="88">
        <f t="shared" si="11"/>
        <v>0</v>
      </c>
      <c r="W73" s="72"/>
      <c r="X73" s="72"/>
      <c r="Y73" s="71"/>
      <c r="Z73" s="71"/>
    </row>
    <row r="74" spans="1:26" s="93" customFormat="1" ht="18.75">
      <c r="A74" s="90" t="s">
        <v>235</v>
      </c>
      <c r="B74" s="91"/>
      <c r="C74" s="92"/>
      <c r="D74" s="92"/>
      <c r="E74" s="92">
        <v>0</v>
      </c>
      <c r="F74" s="92">
        <v>0</v>
      </c>
      <c r="G74" s="92">
        <v>0</v>
      </c>
      <c r="H74" s="92"/>
      <c r="I74" s="92">
        <v>0</v>
      </c>
      <c r="J74" s="92"/>
      <c r="K74" s="92"/>
      <c r="L74" s="92">
        <v>0</v>
      </c>
      <c r="M74" s="92"/>
      <c r="N74" s="92">
        <v>0</v>
      </c>
      <c r="O74" s="92">
        <v>0</v>
      </c>
      <c r="P74" s="92"/>
      <c r="Q74" s="92">
        <v>0</v>
      </c>
      <c r="R74" s="92">
        <v>0</v>
      </c>
      <c r="S74" s="92"/>
      <c r="T74" s="92"/>
      <c r="U74" s="92">
        <v>0</v>
      </c>
      <c r="V74" s="92">
        <f t="shared" si="11"/>
        <v>0</v>
      </c>
      <c r="W74" s="82"/>
      <c r="X74" s="72"/>
      <c r="Y74" s="71"/>
      <c r="Z74" s="71"/>
    </row>
    <row r="75" spans="1:22" ht="18.75">
      <c r="A75" s="96" t="s">
        <v>25</v>
      </c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ht="18.75">
      <c r="A76" s="83"/>
      <c r="B76" s="84" t="s">
        <v>257</v>
      </c>
      <c r="C76" s="85"/>
      <c r="D76" s="85">
        <v>0</v>
      </c>
      <c r="E76" s="85"/>
      <c r="F76" s="85"/>
      <c r="G76" s="85"/>
      <c r="H76" s="85">
        <v>0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>
        <f aca="true" t="shared" si="13" ref="V76:V81">SUM(C76:U76)</f>
        <v>0</v>
      </c>
    </row>
    <row r="77" spans="1:22" ht="18.75">
      <c r="A77" s="83"/>
      <c r="B77" s="84" t="s">
        <v>420</v>
      </c>
      <c r="C77" s="85">
        <v>0</v>
      </c>
      <c r="D77" s="85">
        <v>0</v>
      </c>
      <c r="E77" s="85"/>
      <c r="F77" s="85"/>
      <c r="G77" s="85"/>
      <c r="H77" s="85">
        <v>0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>
        <v>0</v>
      </c>
      <c r="T77" s="85">
        <v>0</v>
      </c>
      <c r="U77" s="85"/>
      <c r="V77" s="85">
        <f t="shared" si="13"/>
        <v>0</v>
      </c>
    </row>
    <row r="78" spans="1:22" ht="18.75">
      <c r="A78" s="83"/>
      <c r="B78" s="84" t="s">
        <v>421</v>
      </c>
      <c r="C78" s="85"/>
      <c r="D78" s="85">
        <v>0</v>
      </c>
      <c r="E78" s="85"/>
      <c r="F78" s="85"/>
      <c r="G78" s="85"/>
      <c r="H78" s="85">
        <v>0</v>
      </c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>
        <v>0</v>
      </c>
      <c r="T78" s="85">
        <v>0</v>
      </c>
      <c r="U78" s="85"/>
      <c r="V78" s="85">
        <f t="shared" si="13"/>
        <v>0</v>
      </c>
    </row>
    <row r="79" spans="1:22" ht="18.75">
      <c r="A79" s="83"/>
      <c r="B79" s="84" t="s">
        <v>422</v>
      </c>
      <c r="C79" s="85">
        <v>0</v>
      </c>
      <c r="D79" s="85"/>
      <c r="E79" s="85"/>
      <c r="F79" s="85"/>
      <c r="G79" s="85"/>
      <c r="H79" s="85">
        <v>0</v>
      </c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>
        <v>0</v>
      </c>
      <c r="T79" s="85">
        <v>0</v>
      </c>
      <c r="U79" s="85"/>
      <c r="V79" s="85">
        <f t="shared" si="13"/>
        <v>0</v>
      </c>
    </row>
    <row r="80" spans="1:26" s="89" customFormat="1" ht="18.75">
      <c r="A80" s="86" t="s">
        <v>234</v>
      </c>
      <c r="B80" s="87"/>
      <c r="C80" s="88">
        <f aca="true" t="shared" si="14" ref="C80:U80">SUM(C76:C79)</f>
        <v>0</v>
      </c>
      <c r="D80" s="88">
        <f t="shared" si="14"/>
        <v>0</v>
      </c>
      <c r="E80" s="88">
        <f t="shared" si="14"/>
        <v>0</v>
      </c>
      <c r="F80" s="88">
        <f t="shared" si="14"/>
        <v>0</v>
      </c>
      <c r="G80" s="88">
        <f t="shared" si="14"/>
        <v>0</v>
      </c>
      <c r="H80" s="88">
        <f t="shared" si="14"/>
        <v>0</v>
      </c>
      <c r="I80" s="88">
        <f t="shared" si="14"/>
        <v>0</v>
      </c>
      <c r="J80" s="88">
        <f t="shared" si="14"/>
        <v>0</v>
      </c>
      <c r="K80" s="88">
        <f t="shared" si="14"/>
        <v>0</v>
      </c>
      <c r="L80" s="88">
        <f t="shared" si="14"/>
        <v>0</v>
      </c>
      <c r="M80" s="88">
        <f t="shared" si="14"/>
        <v>0</v>
      </c>
      <c r="N80" s="88">
        <f t="shared" si="14"/>
        <v>0</v>
      </c>
      <c r="O80" s="88">
        <f t="shared" si="14"/>
        <v>0</v>
      </c>
      <c r="P80" s="88">
        <f t="shared" si="14"/>
        <v>0</v>
      </c>
      <c r="Q80" s="88">
        <f t="shared" si="14"/>
        <v>0</v>
      </c>
      <c r="R80" s="88">
        <f t="shared" si="14"/>
        <v>0</v>
      </c>
      <c r="S80" s="88">
        <f>SUM(S76:S79)</f>
        <v>0</v>
      </c>
      <c r="T80" s="88">
        <f t="shared" si="14"/>
        <v>0</v>
      </c>
      <c r="U80" s="88">
        <f t="shared" si="14"/>
        <v>0</v>
      </c>
      <c r="V80" s="88">
        <f t="shared" si="13"/>
        <v>0</v>
      </c>
      <c r="W80" s="72"/>
      <c r="X80" s="72"/>
      <c r="Y80" s="71"/>
      <c r="Z80" s="71"/>
    </row>
    <row r="81" spans="1:26" s="93" customFormat="1" ht="18.75">
      <c r="A81" s="90" t="s">
        <v>235</v>
      </c>
      <c r="B81" s="91"/>
      <c r="C81" s="92"/>
      <c r="D81" s="92"/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/>
      <c r="U81" s="92">
        <v>0</v>
      </c>
      <c r="V81" s="104">
        <f t="shared" si="13"/>
        <v>0</v>
      </c>
      <c r="W81" s="71"/>
      <c r="X81" s="72"/>
      <c r="Y81" s="71"/>
      <c r="Z81" s="71"/>
    </row>
    <row r="82" spans="1:23" ht="18.75">
      <c r="A82" s="94" t="s">
        <v>26</v>
      </c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2"/>
    </row>
    <row r="83" spans="1:22" ht="18.75">
      <c r="A83" s="83"/>
      <c r="B83" s="84" t="s">
        <v>423</v>
      </c>
      <c r="C83" s="85">
        <v>0</v>
      </c>
      <c r="D83" s="85">
        <v>0</v>
      </c>
      <c r="E83" s="85"/>
      <c r="F83" s="85"/>
      <c r="G83" s="85"/>
      <c r="H83" s="85">
        <v>0</v>
      </c>
      <c r="I83" s="85"/>
      <c r="J83" s="85"/>
      <c r="K83" s="85">
        <v>0</v>
      </c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>
        <f>SUM(C83:U83)</f>
        <v>0</v>
      </c>
    </row>
    <row r="84" spans="1:22" ht="18.75">
      <c r="A84" s="83"/>
      <c r="B84" s="84" t="s">
        <v>424</v>
      </c>
      <c r="C84" s="85">
        <v>0</v>
      </c>
      <c r="D84" s="85">
        <v>0</v>
      </c>
      <c r="E84" s="85"/>
      <c r="F84" s="85"/>
      <c r="G84" s="85"/>
      <c r="H84" s="85"/>
      <c r="I84" s="85"/>
      <c r="J84" s="85"/>
      <c r="K84" s="85"/>
      <c r="L84" s="85"/>
      <c r="M84" s="85"/>
      <c r="N84" s="105"/>
      <c r="O84" s="85"/>
      <c r="P84" s="85"/>
      <c r="Q84" s="85"/>
      <c r="R84" s="85"/>
      <c r="S84" s="85"/>
      <c r="T84" s="85"/>
      <c r="U84" s="85"/>
      <c r="V84" s="85">
        <f>SUM(C84:U84)</f>
        <v>0</v>
      </c>
    </row>
    <row r="85" spans="1:22" ht="18.75">
      <c r="A85" s="83"/>
      <c r="B85" s="84" t="s">
        <v>425</v>
      </c>
      <c r="C85" s="85">
        <v>0</v>
      </c>
      <c r="D85" s="85">
        <v>0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>
        <f>SUM(C85:U85)</f>
        <v>0</v>
      </c>
    </row>
    <row r="86" spans="1:26" s="89" customFormat="1" ht="18.75">
      <c r="A86" s="86" t="s">
        <v>234</v>
      </c>
      <c r="B86" s="87"/>
      <c r="C86" s="88">
        <f aca="true" t="shared" si="15" ref="C86:U86">SUM(C83:C85)</f>
        <v>0</v>
      </c>
      <c r="D86" s="88">
        <f t="shared" si="15"/>
        <v>0</v>
      </c>
      <c r="E86" s="88">
        <f t="shared" si="15"/>
        <v>0</v>
      </c>
      <c r="F86" s="88">
        <f t="shared" si="15"/>
        <v>0</v>
      </c>
      <c r="G86" s="88">
        <f t="shared" si="15"/>
        <v>0</v>
      </c>
      <c r="H86" s="88">
        <f t="shared" si="15"/>
        <v>0</v>
      </c>
      <c r="I86" s="88">
        <f t="shared" si="15"/>
        <v>0</v>
      </c>
      <c r="J86" s="88">
        <f t="shared" si="15"/>
        <v>0</v>
      </c>
      <c r="K86" s="88">
        <f t="shared" si="15"/>
        <v>0</v>
      </c>
      <c r="L86" s="88">
        <f t="shared" si="15"/>
        <v>0</v>
      </c>
      <c r="M86" s="88">
        <f t="shared" si="15"/>
        <v>0</v>
      </c>
      <c r="N86" s="105"/>
      <c r="O86" s="88">
        <f t="shared" si="15"/>
        <v>0</v>
      </c>
      <c r="P86" s="88">
        <f t="shared" si="15"/>
        <v>0</v>
      </c>
      <c r="Q86" s="88">
        <f t="shared" si="15"/>
        <v>0</v>
      </c>
      <c r="R86" s="88">
        <f t="shared" si="15"/>
        <v>0</v>
      </c>
      <c r="S86" s="88">
        <f>SUM(S83:S85)</f>
        <v>0</v>
      </c>
      <c r="T86" s="88">
        <f t="shared" si="15"/>
        <v>0</v>
      </c>
      <c r="U86" s="88">
        <f t="shared" si="15"/>
        <v>0</v>
      </c>
      <c r="V86" s="88">
        <f>SUM(C86:U86)</f>
        <v>0</v>
      </c>
      <c r="W86" s="72"/>
      <c r="X86" s="72"/>
      <c r="Y86" s="71"/>
      <c r="Z86" s="71"/>
    </row>
    <row r="87" spans="1:26" s="93" customFormat="1" ht="18.75">
      <c r="A87" s="90" t="s">
        <v>235</v>
      </c>
      <c r="B87" s="91"/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/>
      <c r="I87" s="92">
        <v>0</v>
      </c>
      <c r="J87" s="92"/>
      <c r="K87" s="92"/>
      <c r="L87" s="92">
        <v>0</v>
      </c>
      <c r="M87" s="92">
        <v>0</v>
      </c>
      <c r="N87" s="92"/>
      <c r="O87" s="92">
        <v>0</v>
      </c>
      <c r="P87" s="92"/>
      <c r="Q87" s="92"/>
      <c r="R87" s="92">
        <v>0</v>
      </c>
      <c r="S87" s="92">
        <v>0</v>
      </c>
      <c r="T87" s="92">
        <v>0</v>
      </c>
      <c r="U87" s="92">
        <v>0</v>
      </c>
      <c r="V87" s="92">
        <f>SUM(C87:U87)</f>
        <v>0</v>
      </c>
      <c r="W87" s="71"/>
      <c r="X87" s="72"/>
      <c r="Y87" s="71"/>
      <c r="Z87" s="71"/>
    </row>
    <row r="88" spans="1:22" ht="18.75">
      <c r="A88" s="94" t="s">
        <v>27</v>
      </c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ht="18.75">
      <c r="A89" s="83"/>
      <c r="B89" s="84" t="s">
        <v>258</v>
      </c>
      <c r="C89" s="85">
        <v>0</v>
      </c>
      <c r="D89" s="85">
        <v>0</v>
      </c>
      <c r="E89" s="85"/>
      <c r="F89" s="85"/>
      <c r="G89" s="85"/>
      <c r="H89" s="85"/>
      <c r="I89" s="85"/>
      <c r="J89" s="85"/>
      <c r="K89" s="85">
        <v>0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>
        <f aca="true" t="shared" si="16" ref="V89:V101">SUM(C89:U89)</f>
        <v>0</v>
      </c>
    </row>
    <row r="90" spans="1:22" ht="18.75">
      <c r="A90" s="83"/>
      <c r="B90" s="84" t="s">
        <v>259</v>
      </c>
      <c r="C90" s="85">
        <v>0</v>
      </c>
      <c r="D90" s="85">
        <v>0</v>
      </c>
      <c r="E90" s="85"/>
      <c r="F90" s="85"/>
      <c r="G90" s="85"/>
      <c r="H90" s="85"/>
      <c r="I90" s="85"/>
      <c r="J90" s="85"/>
      <c r="K90" s="85">
        <v>0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>
        <f t="shared" si="16"/>
        <v>0</v>
      </c>
    </row>
    <row r="91" spans="1:22" ht="18.75">
      <c r="A91" s="83"/>
      <c r="B91" s="84" t="s">
        <v>426</v>
      </c>
      <c r="C91" s="85">
        <v>0</v>
      </c>
      <c r="D91" s="85">
        <v>0</v>
      </c>
      <c r="E91" s="85"/>
      <c r="F91" s="85"/>
      <c r="G91" s="85"/>
      <c r="H91" s="85"/>
      <c r="I91" s="85"/>
      <c r="J91" s="85"/>
      <c r="K91" s="85">
        <v>0</v>
      </c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>
        <f t="shared" si="16"/>
        <v>0</v>
      </c>
    </row>
    <row r="92" spans="1:22" ht="18.75">
      <c r="A92" s="83"/>
      <c r="B92" s="84" t="s">
        <v>260</v>
      </c>
      <c r="C92" s="85">
        <v>0</v>
      </c>
      <c r="D92" s="85">
        <v>0</v>
      </c>
      <c r="E92" s="85"/>
      <c r="F92" s="85"/>
      <c r="G92" s="85"/>
      <c r="H92" s="85"/>
      <c r="I92" s="85"/>
      <c r="J92" s="85"/>
      <c r="K92" s="85">
        <v>0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>
        <f t="shared" si="16"/>
        <v>0</v>
      </c>
    </row>
    <row r="93" spans="1:22" ht="18.75">
      <c r="A93" s="83"/>
      <c r="B93" s="84" t="s">
        <v>427</v>
      </c>
      <c r="C93" s="85">
        <v>0</v>
      </c>
      <c r="D93" s="85">
        <v>0</v>
      </c>
      <c r="E93" s="85"/>
      <c r="F93" s="85"/>
      <c r="G93" s="85"/>
      <c r="H93" s="85"/>
      <c r="I93" s="85"/>
      <c r="J93" s="85"/>
      <c r="K93" s="85">
        <v>0</v>
      </c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>
        <f t="shared" si="16"/>
        <v>0</v>
      </c>
    </row>
    <row r="94" spans="1:22" ht="18.75">
      <c r="A94" s="83"/>
      <c r="B94" s="84" t="s">
        <v>428</v>
      </c>
      <c r="C94" s="85">
        <v>0</v>
      </c>
      <c r="D94" s="85">
        <v>0</v>
      </c>
      <c r="E94" s="85"/>
      <c r="F94" s="85"/>
      <c r="G94" s="85"/>
      <c r="H94" s="85"/>
      <c r="I94" s="85"/>
      <c r="J94" s="85"/>
      <c r="K94" s="85">
        <v>0</v>
      </c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>
        <f>SUM(C94:U94)</f>
        <v>0</v>
      </c>
    </row>
    <row r="95" spans="1:22" ht="18.75">
      <c r="A95" s="83"/>
      <c r="B95" s="84" t="s">
        <v>429</v>
      </c>
      <c r="C95" s="85">
        <v>0</v>
      </c>
      <c r="D95" s="85">
        <v>0</v>
      </c>
      <c r="E95" s="85"/>
      <c r="F95" s="85"/>
      <c r="G95" s="85"/>
      <c r="H95" s="85"/>
      <c r="I95" s="85"/>
      <c r="J95" s="85"/>
      <c r="K95" s="85">
        <v>0</v>
      </c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>
        <f t="shared" si="16"/>
        <v>0</v>
      </c>
    </row>
    <row r="96" spans="1:22" ht="18.75">
      <c r="A96" s="83"/>
      <c r="B96" s="84" t="s">
        <v>430</v>
      </c>
      <c r="C96" s="85">
        <v>0</v>
      </c>
      <c r="D96" s="85">
        <v>0</v>
      </c>
      <c r="E96" s="85"/>
      <c r="F96" s="85"/>
      <c r="G96" s="85"/>
      <c r="H96" s="85"/>
      <c r="I96" s="85"/>
      <c r="J96" s="85"/>
      <c r="K96" s="85">
        <v>0</v>
      </c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>
        <f t="shared" si="16"/>
        <v>0</v>
      </c>
    </row>
    <row r="97" spans="1:22" ht="18.75">
      <c r="A97" s="83"/>
      <c r="B97" s="84" t="s">
        <v>431</v>
      </c>
      <c r="C97" s="85">
        <v>0</v>
      </c>
      <c r="D97" s="85">
        <v>0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>
        <f>SUM(C97:U97)</f>
        <v>0</v>
      </c>
    </row>
    <row r="98" spans="1:22" ht="18.75">
      <c r="A98" s="83"/>
      <c r="B98" s="84" t="s">
        <v>261</v>
      </c>
      <c r="C98" s="85">
        <v>0</v>
      </c>
      <c r="D98" s="85">
        <v>0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>
        <f t="shared" si="16"/>
        <v>0</v>
      </c>
    </row>
    <row r="99" spans="1:22" ht="18.75">
      <c r="A99" s="83"/>
      <c r="B99" s="84" t="s">
        <v>262</v>
      </c>
      <c r="C99" s="85"/>
      <c r="D99" s="85">
        <v>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>
        <f t="shared" si="16"/>
        <v>0</v>
      </c>
    </row>
    <row r="100" spans="1:26" s="109" customFormat="1" ht="18.75">
      <c r="A100" s="106" t="s">
        <v>234</v>
      </c>
      <c r="B100" s="107"/>
      <c r="C100" s="108">
        <f>SUM(C89:C99)</f>
        <v>0</v>
      </c>
      <c r="D100" s="108">
        <f aca="true" t="shared" si="17" ref="D100:U100">SUM(D89:D99)</f>
        <v>0</v>
      </c>
      <c r="E100" s="108">
        <f t="shared" si="17"/>
        <v>0</v>
      </c>
      <c r="F100" s="108">
        <f t="shared" si="17"/>
        <v>0</v>
      </c>
      <c r="G100" s="108">
        <f t="shared" si="17"/>
        <v>0</v>
      </c>
      <c r="H100" s="108">
        <f t="shared" si="17"/>
        <v>0</v>
      </c>
      <c r="I100" s="108">
        <f t="shared" si="17"/>
        <v>0</v>
      </c>
      <c r="J100" s="108">
        <f t="shared" si="17"/>
        <v>0</v>
      </c>
      <c r="K100" s="108">
        <f t="shared" si="17"/>
        <v>0</v>
      </c>
      <c r="L100" s="108">
        <f t="shared" si="17"/>
        <v>0</v>
      </c>
      <c r="M100" s="108">
        <f t="shared" si="17"/>
        <v>0</v>
      </c>
      <c r="N100" s="108">
        <f t="shared" si="17"/>
        <v>0</v>
      </c>
      <c r="O100" s="108">
        <f t="shared" si="17"/>
        <v>0</v>
      </c>
      <c r="P100" s="108">
        <f t="shared" si="17"/>
        <v>0</v>
      </c>
      <c r="Q100" s="108">
        <f t="shared" si="17"/>
        <v>0</v>
      </c>
      <c r="R100" s="108">
        <f t="shared" si="17"/>
        <v>0</v>
      </c>
      <c r="S100" s="108">
        <f>SUM(S89:S99)</f>
        <v>0</v>
      </c>
      <c r="T100" s="108">
        <f t="shared" si="17"/>
        <v>0</v>
      </c>
      <c r="U100" s="108">
        <f t="shared" si="17"/>
        <v>0</v>
      </c>
      <c r="V100" s="108">
        <f t="shared" si="16"/>
        <v>0</v>
      </c>
      <c r="W100" s="72"/>
      <c r="X100" s="72"/>
      <c r="Y100" s="71"/>
      <c r="Z100" s="71"/>
    </row>
    <row r="101" spans="1:26" s="93" customFormat="1" ht="18.75">
      <c r="A101" s="90" t="s">
        <v>235</v>
      </c>
      <c r="B101" s="91"/>
      <c r="C101" s="92"/>
      <c r="D101" s="92"/>
      <c r="E101" s="92">
        <v>0</v>
      </c>
      <c r="F101" s="92"/>
      <c r="G101" s="92">
        <v>0</v>
      </c>
      <c r="H101" s="92"/>
      <c r="I101" s="92">
        <v>0</v>
      </c>
      <c r="J101" s="92"/>
      <c r="K101" s="92"/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/>
      <c r="T101" s="92"/>
      <c r="U101" s="92">
        <v>0</v>
      </c>
      <c r="V101" s="110">
        <f t="shared" si="16"/>
        <v>0</v>
      </c>
      <c r="W101" s="71"/>
      <c r="X101" s="72"/>
      <c r="Y101" s="71"/>
      <c r="Z101" s="71"/>
    </row>
    <row r="102" spans="1:22" ht="18.75">
      <c r="A102" s="94" t="s">
        <v>28</v>
      </c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ht="18.75">
      <c r="A103" s="83"/>
      <c r="B103" s="84" t="s">
        <v>432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>
        <f>SUM(C103:U103)</f>
        <v>0</v>
      </c>
    </row>
    <row r="104" spans="1:22" ht="18.75">
      <c r="A104" s="83"/>
      <c r="B104" s="84" t="s">
        <v>433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>
        <f>SUM(C104:U104)</f>
        <v>0</v>
      </c>
    </row>
    <row r="105" spans="1:26" s="89" customFormat="1" ht="18.75">
      <c r="A105" s="86" t="s">
        <v>234</v>
      </c>
      <c r="B105" s="87"/>
      <c r="C105" s="88">
        <f>SUM(C103:C104)</f>
        <v>0</v>
      </c>
      <c r="D105" s="88">
        <f aca="true" t="shared" si="18" ref="D105:V105">SUM(D103:D104)</f>
        <v>0</v>
      </c>
      <c r="E105" s="88">
        <f t="shared" si="18"/>
        <v>0</v>
      </c>
      <c r="F105" s="88">
        <f t="shared" si="18"/>
        <v>0</v>
      </c>
      <c r="G105" s="88">
        <f t="shared" si="18"/>
        <v>0</v>
      </c>
      <c r="H105" s="88">
        <f t="shared" si="18"/>
        <v>0</v>
      </c>
      <c r="I105" s="88">
        <f t="shared" si="18"/>
        <v>0</v>
      </c>
      <c r="J105" s="88">
        <f t="shared" si="18"/>
        <v>0</v>
      </c>
      <c r="K105" s="88">
        <f t="shared" si="18"/>
        <v>0</v>
      </c>
      <c r="L105" s="88">
        <f t="shared" si="18"/>
        <v>0</v>
      </c>
      <c r="M105" s="88">
        <f t="shared" si="18"/>
        <v>0</v>
      </c>
      <c r="N105" s="88">
        <f t="shared" si="18"/>
        <v>0</v>
      </c>
      <c r="O105" s="88">
        <f t="shared" si="18"/>
        <v>0</v>
      </c>
      <c r="P105" s="88">
        <f t="shared" si="18"/>
        <v>0</v>
      </c>
      <c r="Q105" s="88">
        <f t="shared" si="18"/>
        <v>0</v>
      </c>
      <c r="R105" s="88">
        <f t="shared" si="18"/>
        <v>0</v>
      </c>
      <c r="S105" s="88">
        <f t="shared" si="18"/>
        <v>0</v>
      </c>
      <c r="T105" s="88">
        <f t="shared" si="18"/>
        <v>0</v>
      </c>
      <c r="U105" s="88">
        <f t="shared" si="18"/>
        <v>0</v>
      </c>
      <c r="V105" s="88">
        <f t="shared" si="18"/>
        <v>0</v>
      </c>
      <c r="W105" s="72"/>
      <c r="X105" s="72"/>
      <c r="Y105" s="71"/>
      <c r="Z105" s="71"/>
    </row>
    <row r="106" spans="1:26" s="93" customFormat="1" ht="18.75">
      <c r="A106" s="90" t="s">
        <v>235</v>
      </c>
      <c r="B106" s="91"/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f>SUM(C106:U106)</f>
        <v>0</v>
      </c>
      <c r="W106" s="71"/>
      <c r="X106" s="72"/>
      <c r="Y106" s="71"/>
      <c r="Z106" s="71"/>
    </row>
    <row r="107" spans="1:23" ht="18.75">
      <c r="A107" s="83"/>
      <c r="B107" s="111" t="s">
        <v>263</v>
      </c>
      <c r="C107" s="112">
        <f>+C23+C29+C40+C49+C57+C73+C80+C86+C100+C105</f>
        <v>0</v>
      </c>
      <c r="D107" s="112">
        <f>+D23+D29+D40+D49+D57+D73+D80+D86+D100+D105</f>
        <v>0</v>
      </c>
      <c r="E107" s="112">
        <f>+E23+E29+E40+E49+E57+E73+E80+E86+E100+E105</f>
        <v>0</v>
      </c>
      <c r="F107" s="112">
        <f aca="true" t="shared" si="19" ref="F107:V107">+F23+F29+F40+F49+F57+F73+F80+F86+F100+F105</f>
        <v>0</v>
      </c>
      <c r="G107" s="112">
        <f t="shared" si="19"/>
        <v>0</v>
      </c>
      <c r="H107" s="112">
        <f t="shared" si="19"/>
        <v>0</v>
      </c>
      <c r="I107" s="112">
        <f t="shared" si="19"/>
        <v>0</v>
      </c>
      <c r="J107" s="112">
        <f t="shared" si="19"/>
        <v>0</v>
      </c>
      <c r="K107" s="112">
        <f t="shared" si="19"/>
        <v>0</v>
      </c>
      <c r="L107" s="112">
        <f t="shared" si="19"/>
        <v>0</v>
      </c>
      <c r="M107" s="112">
        <f t="shared" si="19"/>
        <v>0</v>
      </c>
      <c r="N107" s="112">
        <f t="shared" si="19"/>
        <v>0</v>
      </c>
      <c r="O107" s="112">
        <f t="shared" si="19"/>
        <v>0</v>
      </c>
      <c r="P107" s="112">
        <f t="shared" si="19"/>
        <v>0</v>
      </c>
      <c r="Q107" s="112">
        <f t="shared" si="19"/>
        <v>0</v>
      </c>
      <c r="R107" s="112">
        <f t="shared" si="19"/>
        <v>0</v>
      </c>
      <c r="S107" s="112">
        <f>+S23+S29+S40+S49+S57+S73+S80+S86+S100+S105</f>
        <v>0</v>
      </c>
      <c r="T107" s="112">
        <f t="shared" si="19"/>
        <v>0</v>
      </c>
      <c r="U107" s="112">
        <f t="shared" si="19"/>
        <v>0</v>
      </c>
      <c r="V107" s="112">
        <f t="shared" si="19"/>
        <v>0</v>
      </c>
      <c r="W107" s="82"/>
    </row>
    <row r="108" spans="1:23" ht="18.75">
      <c r="A108" s="113"/>
      <c r="B108" s="114" t="s">
        <v>264</v>
      </c>
      <c r="C108" s="115">
        <f aca="true" t="shared" si="20" ref="C108:V108">C24+C30+C41+C50+C58+C74+C81+C87+C101+C106</f>
        <v>0</v>
      </c>
      <c r="D108" s="115">
        <f t="shared" si="20"/>
        <v>0</v>
      </c>
      <c r="E108" s="115">
        <f t="shared" si="20"/>
        <v>0</v>
      </c>
      <c r="F108" s="115">
        <f t="shared" si="20"/>
        <v>0</v>
      </c>
      <c r="G108" s="115">
        <f t="shared" si="20"/>
        <v>0</v>
      </c>
      <c r="H108" s="115">
        <f t="shared" si="20"/>
        <v>0</v>
      </c>
      <c r="I108" s="115">
        <f t="shared" si="20"/>
        <v>0</v>
      </c>
      <c r="J108" s="115">
        <f t="shared" si="20"/>
        <v>0</v>
      </c>
      <c r="K108" s="115">
        <f t="shared" si="20"/>
        <v>0</v>
      </c>
      <c r="L108" s="115">
        <f t="shared" si="20"/>
        <v>0</v>
      </c>
      <c r="M108" s="115">
        <f t="shared" si="20"/>
        <v>0</v>
      </c>
      <c r="N108" s="115">
        <f t="shared" si="20"/>
        <v>0</v>
      </c>
      <c r="O108" s="115">
        <f t="shared" si="20"/>
        <v>0</v>
      </c>
      <c r="P108" s="115">
        <f t="shared" si="20"/>
        <v>0</v>
      </c>
      <c r="Q108" s="115">
        <f>Q24+Q30+Q41+Q50+Q58+Q74+Q81+Q87+Q101+Q106</f>
        <v>0</v>
      </c>
      <c r="R108" s="115">
        <f>R24+R30+R41+R50+R58+R74+R81+R87+R101+R106</f>
        <v>0</v>
      </c>
      <c r="S108" s="115">
        <f>S24+S30+S41+S50+S58+S74+S81+S87+S101+S106</f>
        <v>0</v>
      </c>
      <c r="T108" s="115">
        <f t="shared" si="20"/>
        <v>0</v>
      </c>
      <c r="U108" s="115">
        <f t="shared" si="20"/>
        <v>0</v>
      </c>
      <c r="V108" s="115">
        <f t="shared" si="20"/>
        <v>0</v>
      </c>
      <c r="W108" s="82"/>
    </row>
    <row r="109" spans="1:23" ht="18.75">
      <c r="A109" s="116"/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9"/>
      <c r="V109" s="120"/>
      <c r="W109" s="82"/>
    </row>
    <row r="110" spans="1:23" ht="18.75">
      <c r="A110" s="116"/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9"/>
      <c r="V110" s="120"/>
      <c r="W110" s="82"/>
    </row>
    <row r="111" spans="1:23" ht="18.75">
      <c r="A111" s="116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9"/>
      <c r="V111" s="120"/>
      <c r="W111" s="82"/>
    </row>
    <row r="112" spans="2:24" s="121" customFormat="1" ht="19.5" hidden="1">
      <c r="B112" s="122"/>
      <c r="C112" s="122" t="s">
        <v>434</v>
      </c>
      <c r="D112" s="122"/>
      <c r="E112" s="123"/>
      <c r="F112" s="123"/>
      <c r="U112" s="124"/>
      <c r="V112" s="125"/>
      <c r="W112" s="126"/>
      <c r="X112" s="127"/>
    </row>
    <row r="113" spans="2:24" s="121" customFormat="1" ht="19.5" hidden="1">
      <c r="B113" s="122"/>
      <c r="C113" s="122" t="s">
        <v>435</v>
      </c>
      <c r="D113" s="122"/>
      <c r="E113" s="123"/>
      <c r="F113" s="123"/>
      <c r="V113" s="128"/>
      <c r="W113" s="126"/>
      <c r="X113" s="127"/>
    </row>
    <row r="114" spans="2:24" s="121" customFormat="1" ht="19.5" hidden="1">
      <c r="B114" s="122"/>
      <c r="C114" s="122" t="s">
        <v>436</v>
      </c>
      <c r="D114" s="122"/>
      <c r="E114" s="123"/>
      <c r="F114" s="123"/>
      <c r="V114" s="128"/>
      <c r="X114" s="127"/>
    </row>
    <row r="115" ht="18.75">
      <c r="V115" s="129"/>
    </row>
    <row r="116" ht="18.75">
      <c r="V116" s="82"/>
    </row>
    <row r="117" ht="18.75">
      <c r="V117" s="130"/>
    </row>
    <row r="118" ht="18.75">
      <c r="V118" s="130"/>
    </row>
    <row r="119" ht="18.75">
      <c r="V119" s="82"/>
    </row>
  </sheetData>
  <sheetProtection/>
  <mergeCells count="41">
    <mergeCell ref="V5:V13"/>
    <mergeCell ref="O6:Q8"/>
    <mergeCell ref="O5:Q5"/>
    <mergeCell ref="S6:S8"/>
    <mergeCell ref="N6:N8"/>
    <mergeCell ref="T6:T8"/>
    <mergeCell ref="U6:U8"/>
    <mergeCell ref="R6:R8"/>
    <mergeCell ref="P10:P13"/>
    <mergeCell ref="T10:T13"/>
    <mergeCell ref="C10:C13"/>
    <mergeCell ref="D10:D13"/>
    <mergeCell ref="E10:E13"/>
    <mergeCell ref="F10:F13"/>
    <mergeCell ref="G10:G13"/>
    <mergeCell ref="I5:J5"/>
    <mergeCell ref="G6:H8"/>
    <mergeCell ref="R10:R13"/>
    <mergeCell ref="U10:U13"/>
    <mergeCell ref="K10:K13"/>
    <mergeCell ref="K6:M8"/>
    <mergeCell ref="L10:L13"/>
    <mergeCell ref="M10:M13"/>
    <mergeCell ref="S10:S13"/>
    <mergeCell ref="Q10:Q13"/>
    <mergeCell ref="K5:M5"/>
    <mergeCell ref="J10:J13"/>
    <mergeCell ref="O10:O13"/>
    <mergeCell ref="I6:J8"/>
    <mergeCell ref="N10:N13"/>
    <mergeCell ref="I10:I13"/>
    <mergeCell ref="A1:V1"/>
    <mergeCell ref="A2:V2"/>
    <mergeCell ref="A3:V3"/>
    <mergeCell ref="A5:B13"/>
    <mergeCell ref="C5:D5"/>
    <mergeCell ref="E5:F5"/>
    <mergeCell ref="C6:D8"/>
    <mergeCell ref="E6:F8"/>
    <mergeCell ref="G5:H5"/>
    <mergeCell ref="H10:H13"/>
  </mergeCells>
  <printOptions/>
  <pageMargins left="0.16" right="0.15748031496062992" top="0.1968503937007874" bottom="0.15748031496062992" header="0.11811023622047245" footer="0.1574803149606299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cp:lastPrinted>2020-01-07T04:19:39Z</cp:lastPrinted>
  <dcterms:created xsi:type="dcterms:W3CDTF">1996-10-14T23:33:28Z</dcterms:created>
  <dcterms:modified xsi:type="dcterms:W3CDTF">2020-01-07T04:32:23Z</dcterms:modified>
  <cp:category/>
  <cp:version/>
  <cp:contentType/>
  <cp:contentStatus/>
</cp:coreProperties>
</file>